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n\Website data\2021 reports and data\"/>
    </mc:Choice>
  </mc:AlternateContent>
  <bookViews>
    <workbookView xWindow="0" yWindow="0" windowWidth="28800" windowHeight="11850" activeTab="5"/>
  </bookViews>
  <sheets>
    <sheet name="2014-15 WCL" sheetId="1" r:id="rId1"/>
    <sheet name="2015-16 WCL " sheetId="2" r:id="rId2"/>
    <sheet name="2016-17 WCL " sheetId="3" r:id="rId3"/>
    <sheet name="2017-18 WCL " sheetId="4" r:id="rId4"/>
    <sheet name="2018-19 WCL " sheetId="5" r:id="rId5"/>
    <sheet name="2019-20 WCL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'2014-15 WCL'!$B$1:$L$93</definedName>
    <definedName name="_xlnm.Print_Area" localSheetId="1">'2015-16 WCL '!$B$1:$L$87</definedName>
    <definedName name="_xlnm.Print_Area" localSheetId="2">'2016-17 WCL '!$B$1:$L$84</definedName>
    <definedName name="_xlnm.Print_Area" localSheetId="3">'2017-18 WCL '!$B$1:$L$87</definedName>
    <definedName name="_xlnm.Print_Area" localSheetId="4">'2018-19 WCL '!$B$1:$L$89</definedName>
    <definedName name="_xlnm.Print_Area" localSheetId="5">'2019-20 WCL'!$B$1:$L$89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6" l="1"/>
  <c r="J88" i="6"/>
  <c r="I88" i="6"/>
  <c r="H88" i="6"/>
  <c r="G88" i="6"/>
  <c r="F88" i="6"/>
  <c r="E88" i="6"/>
  <c r="D88" i="6"/>
  <c r="L88" i="6" s="1"/>
  <c r="L87" i="6"/>
  <c r="L86" i="6"/>
  <c r="C81" i="6"/>
  <c r="C78" i="6"/>
  <c r="C74" i="6"/>
  <c r="C70" i="6"/>
  <c r="C82" i="6" s="1"/>
  <c r="C65" i="6"/>
  <c r="C60" i="6"/>
  <c r="L51" i="6"/>
  <c r="L50" i="6"/>
  <c r="L49" i="6"/>
  <c r="L48" i="6"/>
  <c r="L47" i="6"/>
  <c r="K39" i="6"/>
  <c r="J39" i="6"/>
  <c r="I39" i="6"/>
  <c r="H39" i="6"/>
  <c r="G39" i="6"/>
  <c r="F39" i="6"/>
  <c r="E39" i="6"/>
  <c r="D39" i="6"/>
  <c r="K36" i="6"/>
  <c r="H36" i="6"/>
  <c r="G36" i="6"/>
  <c r="L36" i="6" s="1"/>
  <c r="L31" i="6"/>
  <c r="K29" i="6"/>
  <c r="J29" i="6"/>
  <c r="I29" i="6"/>
  <c r="H29" i="6"/>
  <c r="G29" i="6"/>
  <c r="D29" i="6"/>
  <c r="K26" i="6"/>
  <c r="K28" i="6" s="1"/>
  <c r="K30" i="6" s="1"/>
  <c r="K32" i="6" s="1"/>
  <c r="J26" i="6"/>
  <c r="J28" i="6" s="1"/>
  <c r="J30" i="6" s="1"/>
  <c r="J32" i="6" s="1"/>
  <c r="I26" i="6"/>
  <c r="I28" i="6" s="1"/>
  <c r="I30" i="6" s="1"/>
  <c r="I32" i="6" s="1"/>
  <c r="H26" i="6"/>
  <c r="H28" i="6" s="1"/>
  <c r="H30" i="6" s="1"/>
  <c r="H32" i="6" s="1"/>
  <c r="G26" i="6"/>
  <c r="G28" i="6" s="1"/>
  <c r="G30" i="6" s="1"/>
  <c r="G32" i="6" s="1"/>
  <c r="F26" i="6"/>
  <c r="F28" i="6" s="1"/>
  <c r="F30" i="6" s="1"/>
  <c r="F32" i="6" s="1"/>
  <c r="E26" i="6"/>
  <c r="E28" i="6" s="1"/>
  <c r="E30" i="6" s="1"/>
  <c r="E32" i="6" s="1"/>
  <c r="D26" i="6"/>
  <c r="D28" i="6" s="1"/>
  <c r="D30" i="6" s="1"/>
  <c r="D32" i="6" s="1"/>
  <c r="K24" i="6"/>
  <c r="J24" i="6"/>
  <c r="I24" i="6"/>
  <c r="H24" i="6"/>
  <c r="G24" i="6"/>
  <c r="F24" i="6"/>
  <c r="E24" i="6"/>
  <c r="D24" i="6"/>
  <c r="L24" i="6" s="1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K17" i="6"/>
  <c r="J17" i="6"/>
  <c r="I17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J15" i="6"/>
  <c r="I15" i="6"/>
  <c r="H15" i="6"/>
  <c r="G15" i="6"/>
  <c r="F15" i="6"/>
  <c r="E15" i="6"/>
  <c r="D15" i="6"/>
  <c r="K14" i="6"/>
  <c r="J14" i="6"/>
  <c r="I14" i="6"/>
  <c r="H14" i="6"/>
  <c r="G14" i="6"/>
  <c r="F14" i="6"/>
  <c r="E14" i="6"/>
  <c r="D14" i="6"/>
  <c r="K13" i="6"/>
  <c r="J13" i="6"/>
  <c r="I13" i="6"/>
  <c r="H13" i="6"/>
  <c r="G13" i="6"/>
  <c r="F13" i="6"/>
  <c r="E13" i="6"/>
  <c r="D13" i="6"/>
  <c r="K12" i="6"/>
  <c r="J12" i="6"/>
  <c r="I12" i="6"/>
  <c r="H12" i="6"/>
  <c r="G12" i="6"/>
  <c r="F12" i="6"/>
  <c r="E12" i="6"/>
  <c r="D12" i="6"/>
  <c r="K11" i="6"/>
  <c r="J11" i="6"/>
  <c r="I11" i="6"/>
  <c r="H11" i="6"/>
  <c r="G11" i="6"/>
  <c r="F11" i="6"/>
  <c r="E11" i="6"/>
  <c r="D11" i="6"/>
  <c r="K10" i="6"/>
  <c r="J10" i="6"/>
  <c r="I10" i="6"/>
  <c r="H10" i="6"/>
  <c r="G10" i="6"/>
  <c r="F10" i="6"/>
  <c r="E10" i="6"/>
  <c r="D10" i="6"/>
  <c r="K9" i="6"/>
  <c r="J9" i="6"/>
  <c r="I9" i="6"/>
  <c r="H9" i="6"/>
  <c r="G9" i="6"/>
  <c r="F9" i="6"/>
  <c r="E9" i="6"/>
  <c r="D9" i="6"/>
  <c r="K8" i="6"/>
  <c r="J8" i="6"/>
  <c r="I8" i="6"/>
  <c r="H8" i="6"/>
  <c r="G8" i="6"/>
  <c r="F8" i="6"/>
  <c r="E8" i="6"/>
  <c r="D8" i="6"/>
  <c r="K7" i="6"/>
  <c r="J7" i="6"/>
  <c r="I7" i="6"/>
  <c r="H7" i="6"/>
  <c r="G7" i="6"/>
  <c r="F7" i="6"/>
  <c r="E7" i="6"/>
  <c r="D7" i="6"/>
  <c r="K6" i="6"/>
  <c r="K23" i="6" s="1"/>
  <c r="K25" i="6" s="1"/>
  <c r="J6" i="6"/>
  <c r="J22" i="6" s="1"/>
  <c r="I6" i="6"/>
  <c r="I23" i="6" s="1"/>
  <c r="I25" i="6" s="1"/>
  <c r="H6" i="6"/>
  <c r="H23" i="6" s="1"/>
  <c r="H25" i="6" s="1"/>
  <c r="G6" i="6"/>
  <c r="G23" i="6" s="1"/>
  <c r="G25" i="6" s="1"/>
  <c r="F6" i="6"/>
  <c r="F23" i="6" s="1"/>
  <c r="F25" i="6" s="1"/>
  <c r="E6" i="6"/>
  <c r="E23" i="6" s="1"/>
  <c r="E25" i="6" s="1"/>
  <c r="D6" i="6"/>
  <c r="D23" i="6" s="1"/>
  <c r="L7" i="6" l="1"/>
  <c r="N7" i="6" s="1"/>
  <c r="L8" i="6"/>
  <c r="N8" i="6" s="1"/>
  <c r="L9" i="6"/>
  <c r="N9" i="6" s="1"/>
  <c r="L10" i="6"/>
  <c r="N10" i="6" s="1"/>
  <c r="L11" i="6"/>
  <c r="N11" i="6" s="1"/>
  <c r="L12" i="6"/>
  <c r="N12" i="6" s="1"/>
  <c r="L13" i="6"/>
  <c r="N13" i="6" s="1"/>
  <c r="L14" i="6"/>
  <c r="N14" i="6" s="1"/>
  <c r="L15" i="6"/>
  <c r="N15" i="6" s="1"/>
  <c r="L16" i="6"/>
  <c r="N16" i="6" s="1"/>
  <c r="L17" i="6"/>
  <c r="N17" i="6" s="1"/>
  <c r="L18" i="6"/>
  <c r="N18" i="6" s="1"/>
  <c r="L19" i="6"/>
  <c r="N19" i="6" s="1"/>
  <c r="L20" i="6"/>
  <c r="N20" i="6" s="1"/>
  <c r="K22" i="6"/>
  <c r="L32" i="6"/>
  <c r="D25" i="6"/>
  <c r="E33" i="6"/>
  <c r="E35" i="6"/>
  <c r="E37" i="6" s="1"/>
  <c r="E46" i="6" s="1"/>
  <c r="G35" i="6"/>
  <c r="G37" i="6" s="1"/>
  <c r="G46" i="6" s="1"/>
  <c r="G33" i="6"/>
  <c r="K35" i="6"/>
  <c r="K37" i="6" s="1"/>
  <c r="K46" i="6" s="1"/>
  <c r="K33" i="6"/>
  <c r="I40" i="6"/>
  <c r="I41" i="6" s="1"/>
  <c r="F35" i="6"/>
  <c r="F37" i="6" s="1"/>
  <c r="F33" i="6"/>
  <c r="I35" i="6"/>
  <c r="I37" i="6" s="1"/>
  <c r="I46" i="6" s="1"/>
  <c r="I33" i="6"/>
  <c r="G40" i="6"/>
  <c r="G41" i="6" s="1"/>
  <c r="H35" i="6"/>
  <c r="H37" i="6" s="1"/>
  <c r="H46" i="6" s="1"/>
  <c r="H33" i="6"/>
  <c r="H40" i="6"/>
  <c r="H41" i="6" s="1"/>
  <c r="D22" i="6"/>
  <c r="J23" i="6"/>
  <c r="J25" i="6" s="1"/>
  <c r="E22" i="6"/>
  <c r="L6" i="6"/>
  <c r="N6" i="6" s="1"/>
  <c r="F22" i="6"/>
  <c r="G22" i="6"/>
  <c r="H22" i="6"/>
  <c r="L39" i="6"/>
  <c r="I22" i="6"/>
  <c r="L22" i="6" l="1"/>
  <c r="N22" i="6"/>
  <c r="F40" i="6"/>
  <c r="F41" i="6" s="1"/>
  <c r="F46" i="6"/>
  <c r="J35" i="6"/>
  <c r="J37" i="6" s="1"/>
  <c r="J33" i="6"/>
  <c r="L23" i="6"/>
  <c r="D35" i="6"/>
  <c r="D33" i="6"/>
  <c r="L33" i="6" s="1"/>
  <c r="L25" i="6"/>
  <c r="E40" i="6"/>
  <c r="E41" i="6" s="1"/>
  <c r="K40" i="6"/>
  <c r="K41" i="6" s="1"/>
  <c r="L35" i="6" l="1"/>
  <c r="D37" i="6"/>
  <c r="J46" i="6"/>
  <c r="J40" i="6"/>
  <c r="J41" i="6" s="1"/>
  <c r="L37" i="6" l="1"/>
  <c r="D46" i="6"/>
  <c r="L46" i="6" s="1"/>
  <c r="D40" i="6"/>
  <c r="D41" i="6" l="1"/>
  <c r="L40" i="6"/>
  <c r="L41" i="6" s="1"/>
  <c r="K88" i="5" l="1"/>
  <c r="J88" i="5"/>
  <c r="I88" i="5"/>
  <c r="H88" i="5"/>
  <c r="G88" i="5"/>
  <c r="F88" i="5"/>
  <c r="E88" i="5"/>
  <c r="D88" i="5"/>
  <c r="L88" i="5" s="1"/>
  <c r="L87" i="5"/>
  <c r="L86" i="5"/>
  <c r="C82" i="5"/>
  <c r="C81" i="5"/>
  <c r="C78" i="5"/>
  <c r="C74" i="5"/>
  <c r="C70" i="5"/>
  <c r="C65" i="5"/>
  <c r="C60" i="5"/>
  <c r="L51" i="5"/>
  <c r="L50" i="5"/>
  <c r="L49" i="5"/>
  <c r="L48" i="5"/>
  <c r="L47" i="5"/>
  <c r="K39" i="5"/>
  <c r="J39" i="5"/>
  <c r="I39" i="5"/>
  <c r="H39" i="5"/>
  <c r="G39" i="5"/>
  <c r="F39" i="5"/>
  <c r="E39" i="5"/>
  <c r="D39" i="5"/>
  <c r="K36" i="5"/>
  <c r="H36" i="5"/>
  <c r="G36" i="5"/>
  <c r="L36" i="5" s="1"/>
  <c r="L31" i="5"/>
  <c r="K29" i="5"/>
  <c r="J29" i="5"/>
  <c r="I29" i="5"/>
  <c r="H29" i="5"/>
  <c r="G29" i="5"/>
  <c r="D29" i="5"/>
  <c r="K26" i="5"/>
  <c r="K28" i="5" s="1"/>
  <c r="K30" i="5" s="1"/>
  <c r="K32" i="5" s="1"/>
  <c r="J26" i="5"/>
  <c r="J28" i="5" s="1"/>
  <c r="J30" i="5" s="1"/>
  <c r="J32" i="5" s="1"/>
  <c r="I26" i="5"/>
  <c r="I28" i="5" s="1"/>
  <c r="I30" i="5" s="1"/>
  <c r="I32" i="5" s="1"/>
  <c r="H26" i="5"/>
  <c r="H28" i="5" s="1"/>
  <c r="H30" i="5" s="1"/>
  <c r="H32" i="5" s="1"/>
  <c r="G26" i="5"/>
  <c r="G28" i="5" s="1"/>
  <c r="G30" i="5" s="1"/>
  <c r="G32" i="5" s="1"/>
  <c r="F26" i="5"/>
  <c r="F28" i="5" s="1"/>
  <c r="F30" i="5" s="1"/>
  <c r="F32" i="5" s="1"/>
  <c r="E26" i="5"/>
  <c r="E28" i="5" s="1"/>
  <c r="E30" i="5" s="1"/>
  <c r="E32" i="5" s="1"/>
  <c r="D26" i="5"/>
  <c r="D28" i="5" s="1"/>
  <c r="D30" i="5" s="1"/>
  <c r="D32" i="5" s="1"/>
  <c r="K24" i="5"/>
  <c r="J24" i="5"/>
  <c r="I24" i="5"/>
  <c r="H24" i="5"/>
  <c r="G24" i="5"/>
  <c r="F24" i="5"/>
  <c r="E24" i="5"/>
  <c r="D24" i="5"/>
  <c r="L24" i="5" s="1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I7" i="5"/>
  <c r="H7" i="5"/>
  <c r="G7" i="5"/>
  <c r="F7" i="5"/>
  <c r="E7" i="5"/>
  <c r="D7" i="5"/>
  <c r="K6" i="5"/>
  <c r="K23" i="5" s="1"/>
  <c r="K25" i="5" s="1"/>
  <c r="J6" i="5"/>
  <c r="J22" i="5" s="1"/>
  <c r="I6" i="5"/>
  <c r="I22" i="5" s="1"/>
  <c r="H6" i="5"/>
  <c r="H23" i="5" s="1"/>
  <c r="H25" i="5" s="1"/>
  <c r="G6" i="5"/>
  <c r="G23" i="5" s="1"/>
  <c r="G25" i="5" s="1"/>
  <c r="F6" i="5"/>
  <c r="F22" i="5" s="1"/>
  <c r="E6" i="5"/>
  <c r="E22" i="5" s="1"/>
  <c r="D6" i="5"/>
  <c r="D23" i="5" s="1"/>
  <c r="L7" i="5" l="1"/>
  <c r="N7" i="5" s="1"/>
  <c r="L8" i="5"/>
  <c r="N8" i="5" s="1"/>
  <c r="L9" i="5"/>
  <c r="N9" i="5" s="1"/>
  <c r="L10" i="5"/>
  <c r="N10" i="5" s="1"/>
  <c r="L11" i="5"/>
  <c r="N11" i="5" s="1"/>
  <c r="L12" i="5"/>
  <c r="N12" i="5" s="1"/>
  <c r="L13" i="5"/>
  <c r="N13" i="5" s="1"/>
  <c r="L14" i="5"/>
  <c r="N14" i="5" s="1"/>
  <c r="L15" i="5"/>
  <c r="N15" i="5" s="1"/>
  <c r="L16" i="5"/>
  <c r="N16" i="5" s="1"/>
  <c r="L17" i="5"/>
  <c r="N17" i="5" s="1"/>
  <c r="L18" i="5"/>
  <c r="N18" i="5" s="1"/>
  <c r="L19" i="5"/>
  <c r="N19" i="5" s="1"/>
  <c r="L20" i="5"/>
  <c r="N20" i="5" s="1"/>
  <c r="G22" i="5"/>
  <c r="K22" i="5"/>
  <c r="G35" i="5"/>
  <c r="G37" i="5" s="1"/>
  <c r="G46" i="5" s="1"/>
  <c r="G33" i="5"/>
  <c r="K35" i="5"/>
  <c r="K37" i="5" s="1"/>
  <c r="K46" i="5" s="1"/>
  <c r="K33" i="5"/>
  <c r="D25" i="5"/>
  <c r="H35" i="5"/>
  <c r="H37" i="5" s="1"/>
  <c r="H46" i="5" s="1"/>
  <c r="H33" i="5"/>
  <c r="L32" i="5"/>
  <c r="E23" i="5"/>
  <c r="E25" i="5" s="1"/>
  <c r="I23" i="5"/>
  <c r="I25" i="5" s="1"/>
  <c r="D22" i="5"/>
  <c r="H22" i="5"/>
  <c r="F23" i="5"/>
  <c r="F25" i="5" s="1"/>
  <c r="J23" i="5"/>
  <c r="J25" i="5" s="1"/>
  <c r="L39" i="5"/>
  <c r="L6" i="5"/>
  <c r="N6" i="5" s="1"/>
  <c r="N22" i="5" l="1"/>
  <c r="J33" i="5"/>
  <c r="J35" i="5"/>
  <c r="J37" i="5" s="1"/>
  <c r="I33" i="5"/>
  <c r="I35" i="5"/>
  <c r="I37" i="5" s="1"/>
  <c r="L23" i="5"/>
  <c r="F35" i="5"/>
  <c r="F37" i="5" s="1"/>
  <c r="F33" i="5"/>
  <c r="E33" i="5"/>
  <c r="E35" i="5"/>
  <c r="E37" i="5" s="1"/>
  <c r="K40" i="5"/>
  <c r="K41" i="5" s="1"/>
  <c r="L22" i="5"/>
  <c r="G40" i="5"/>
  <c r="G41" i="5" s="1"/>
  <c r="D35" i="5"/>
  <c r="D33" i="5"/>
  <c r="L25" i="5"/>
  <c r="H40" i="5"/>
  <c r="H41" i="5" s="1"/>
  <c r="L33" i="5" l="1"/>
  <c r="F46" i="5"/>
  <c r="F40" i="5"/>
  <c r="F41" i="5" s="1"/>
  <c r="J46" i="5"/>
  <c r="J40" i="5"/>
  <c r="J41" i="5" s="1"/>
  <c r="L35" i="5"/>
  <c r="D37" i="5"/>
  <c r="E46" i="5"/>
  <c r="E40" i="5"/>
  <c r="E41" i="5" s="1"/>
  <c r="I46" i="5"/>
  <c r="I40" i="5"/>
  <c r="I41" i="5" s="1"/>
  <c r="D46" i="5" l="1"/>
  <c r="L46" i="5" s="1"/>
  <c r="L37" i="5"/>
  <c r="D40" i="5"/>
  <c r="D41" i="5" l="1"/>
  <c r="L40" i="5"/>
  <c r="L41" i="5" s="1"/>
  <c r="K86" i="4" l="1"/>
  <c r="J86" i="4"/>
  <c r="I86" i="4"/>
  <c r="H86" i="4"/>
  <c r="G86" i="4"/>
  <c r="F86" i="4"/>
  <c r="E86" i="4"/>
  <c r="D86" i="4"/>
  <c r="L86" i="4" s="1"/>
  <c r="L85" i="4"/>
  <c r="L84" i="4"/>
  <c r="C79" i="4"/>
  <c r="C76" i="4"/>
  <c r="C72" i="4"/>
  <c r="C68" i="4"/>
  <c r="C80" i="4" s="1"/>
  <c r="C63" i="4"/>
  <c r="C59" i="4"/>
  <c r="L50" i="4"/>
  <c r="L49" i="4"/>
  <c r="L48" i="4"/>
  <c r="L47" i="4"/>
  <c r="L46" i="4"/>
  <c r="K39" i="4"/>
  <c r="J39" i="4"/>
  <c r="I39" i="4"/>
  <c r="H39" i="4"/>
  <c r="G39" i="4"/>
  <c r="F39" i="4"/>
  <c r="E39" i="4"/>
  <c r="D39" i="4"/>
  <c r="L39" i="4" s="1"/>
  <c r="L36" i="4"/>
  <c r="K36" i="4"/>
  <c r="H36" i="4"/>
  <c r="G36" i="4"/>
  <c r="L31" i="4"/>
  <c r="K29" i="4"/>
  <c r="J29" i="4"/>
  <c r="I29" i="4"/>
  <c r="H29" i="4"/>
  <c r="G29" i="4"/>
  <c r="D29" i="4"/>
  <c r="K26" i="4"/>
  <c r="K28" i="4" s="1"/>
  <c r="K30" i="4" s="1"/>
  <c r="K32" i="4" s="1"/>
  <c r="J26" i="4"/>
  <c r="J28" i="4" s="1"/>
  <c r="J30" i="4" s="1"/>
  <c r="J32" i="4" s="1"/>
  <c r="I26" i="4"/>
  <c r="I28" i="4" s="1"/>
  <c r="I30" i="4" s="1"/>
  <c r="I32" i="4" s="1"/>
  <c r="H26" i="4"/>
  <c r="H28" i="4" s="1"/>
  <c r="H30" i="4" s="1"/>
  <c r="H32" i="4" s="1"/>
  <c r="G26" i="4"/>
  <c r="G28" i="4" s="1"/>
  <c r="G30" i="4" s="1"/>
  <c r="G32" i="4" s="1"/>
  <c r="F26" i="4"/>
  <c r="F28" i="4" s="1"/>
  <c r="F30" i="4" s="1"/>
  <c r="F32" i="4" s="1"/>
  <c r="E26" i="4"/>
  <c r="E28" i="4" s="1"/>
  <c r="E30" i="4" s="1"/>
  <c r="E32" i="4" s="1"/>
  <c r="D26" i="4"/>
  <c r="D28" i="4" s="1"/>
  <c r="D30" i="4" s="1"/>
  <c r="D32" i="4" s="1"/>
  <c r="L32" i="4" s="1"/>
  <c r="K24" i="4"/>
  <c r="J24" i="4"/>
  <c r="I24" i="4"/>
  <c r="H24" i="4"/>
  <c r="G24" i="4"/>
  <c r="F24" i="4"/>
  <c r="E24" i="4"/>
  <c r="D24" i="4"/>
  <c r="L24" i="4" s="1"/>
  <c r="K20" i="4"/>
  <c r="J20" i="4"/>
  <c r="I20" i="4"/>
  <c r="H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K16" i="4"/>
  <c r="J16" i="4"/>
  <c r="I16" i="4"/>
  <c r="H16" i="4"/>
  <c r="G16" i="4"/>
  <c r="F16" i="4"/>
  <c r="E16" i="4"/>
  <c r="D16" i="4"/>
  <c r="K15" i="4"/>
  <c r="J15" i="4"/>
  <c r="I15" i="4"/>
  <c r="H15" i="4"/>
  <c r="G15" i="4"/>
  <c r="F15" i="4"/>
  <c r="E15" i="4"/>
  <c r="D15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K23" i="4" s="1"/>
  <c r="K25" i="4" s="1"/>
  <c r="J6" i="4"/>
  <c r="J23" i="4" s="1"/>
  <c r="J25" i="4" s="1"/>
  <c r="I6" i="4"/>
  <c r="H6" i="4"/>
  <c r="G6" i="4"/>
  <c r="G23" i="4" s="1"/>
  <c r="G25" i="4" s="1"/>
  <c r="F6" i="4"/>
  <c r="F23" i="4" s="1"/>
  <c r="F25" i="4" s="1"/>
  <c r="E6" i="4"/>
  <c r="E22" i="4" s="1"/>
  <c r="D6" i="4"/>
  <c r="L8" i="4" l="1"/>
  <c r="N8" i="4" s="1"/>
  <c r="L9" i="4"/>
  <c r="N9" i="4" s="1"/>
  <c r="L10" i="4"/>
  <c r="N10" i="4" s="1"/>
  <c r="L11" i="4"/>
  <c r="N11" i="4" s="1"/>
  <c r="L12" i="4"/>
  <c r="N12" i="4" s="1"/>
  <c r="L14" i="4"/>
  <c r="N14" i="4" s="1"/>
  <c r="L16" i="4"/>
  <c r="N16" i="4" s="1"/>
  <c r="L17" i="4"/>
  <c r="N17" i="4" s="1"/>
  <c r="L18" i="4"/>
  <c r="N18" i="4" s="1"/>
  <c r="L19" i="4"/>
  <c r="N19" i="4" s="1"/>
  <c r="L20" i="4"/>
  <c r="N20" i="4" s="1"/>
  <c r="I22" i="4"/>
  <c r="J35" i="4"/>
  <c r="J37" i="4" s="1"/>
  <c r="J40" i="4" s="1"/>
  <c r="J41" i="4" s="1"/>
  <c r="J33" i="4"/>
  <c r="K35" i="4"/>
  <c r="K37" i="4" s="1"/>
  <c r="K33" i="4"/>
  <c r="J22" i="4"/>
  <c r="H22" i="4"/>
  <c r="H23" i="4"/>
  <c r="H25" i="4" s="1"/>
  <c r="F35" i="4"/>
  <c r="F37" i="4" s="1"/>
  <c r="F40" i="4" s="1"/>
  <c r="F41" i="4" s="1"/>
  <c r="F33" i="4"/>
  <c r="G35" i="4"/>
  <c r="G37" i="4" s="1"/>
  <c r="G40" i="4" s="1"/>
  <c r="G41" i="4" s="1"/>
  <c r="G33" i="4"/>
  <c r="F22" i="4"/>
  <c r="D22" i="4"/>
  <c r="D23" i="4"/>
  <c r="L6" i="4"/>
  <c r="N6" i="4" s="1"/>
  <c r="L13" i="4"/>
  <c r="N13" i="4" s="1"/>
  <c r="K40" i="4"/>
  <c r="K41" i="4" s="1"/>
  <c r="L7" i="4"/>
  <c r="N7" i="4" s="1"/>
  <c r="L15" i="4"/>
  <c r="N15" i="4" s="1"/>
  <c r="G22" i="4"/>
  <c r="K22" i="4"/>
  <c r="E23" i="4"/>
  <c r="E25" i="4" s="1"/>
  <c r="I23" i="4"/>
  <c r="I25" i="4" s="1"/>
  <c r="L23" i="4" l="1"/>
  <c r="D25" i="4"/>
  <c r="I35" i="4"/>
  <c r="I37" i="4" s="1"/>
  <c r="I40" i="4" s="1"/>
  <c r="I41" i="4" s="1"/>
  <c r="I33" i="4"/>
  <c r="H33" i="4"/>
  <c r="H35" i="4"/>
  <c r="H37" i="4" s="1"/>
  <c r="H40" i="4" s="1"/>
  <c r="H41" i="4" s="1"/>
  <c r="L22" i="4"/>
  <c r="E35" i="4"/>
  <c r="E37" i="4" s="1"/>
  <c r="E40" i="4" s="1"/>
  <c r="E41" i="4" s="1"/>
  <c r="E33" i="4"/>
  <c r="N22" i="4"/>
  <c r="D33" i="4" l="1"/>
  <c r="L33" i="4" s="1"/>
  <c r="D35" i="4"/>
  <c r="L25" i="4"/>
  <c r="D37" i="4" l="1"/>
  <c r="L35" i="4"/>
  <c r="D40" i="4" l="1"/>
  <c r="L37" i="4"/>
  <c r="L40" i="4" l="1"/>
  <c r="L41" i="4" s="1"/>
  <c r="D41" i="4"/>
  <c r="D6" i="3" l="1"/>
  <c r="E6" i="3"/>
  <c r="F6" i="3"/>
  <c r="G6" i="3"/>
  <c r="H6" i="3"/>
  <c r="I6" i="3"/>
  <c r="J6" i="3"/>
  <c r="K6" i="3"/>
  <c r="D7" i="3"/>
  <c r="E7" i="3"/>
  <c r="F7" i="3"/>
  <c r="G7" i="3"/>
  <c r="H7" i="3"/>
  <c r="I7" i="3"/>
  <c r="J7" i="3"/>
  <c r="K7" i="3"/>
  <c r="D8" i="3"/>
  <c r="E8" i="3"/>
  <c r="F8" i="3"/>
  <c r="G8" i="3"/>
  <c r="H8" i="3"/>
  <c r="I8" i="3"/>
  <c r="J8" i="3"/>
  <c r="K8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2" i="3"/>
  <c r="E22" i="3"/>
  <c r="F23" i="3"/>
  <c r="F25" i="3" s="1"/>
  <c r="G23" i="3"/>
  <c r="G25" i="3" s="1"/>
  <c r="D24" i="3"/>
  <c r="E24" i="3"/>
  <c r="L24" i="3" s="1"/>
  <c r="F24" i="3"/>
  <c r="G24" i="3"/>
  <c r="H24" i="3"/>
  <c r="I24" i="3"/>
  <c r="J24" i="3"/>
  <c r="K24" i="3"/>
  <c r="D26" i="3"/>
  <c r="E26" i="3"/>
  <c r="F26" i="3"/>
  <c r="G26" i="3"/>
  <c r="H26" i="3"/>
  <c r="I26" i="3"/>
  <c r="J26" i="3"/>
  <c r="K26" i="3"/>
  <c r="D28" i="3"/>
  <c r="D30" i="3" s="1"/>
  <c r="D32" i="3" s="1"/>
  <c r="E28" i="3"/>
  <c r="F28" i="3"/>
  <c r="G28" i="3"/>
  <c r="G30" i="3" s="1"/>
  <c r="G32" i="3" s="1"/>
  <c r="H28" i="3"/>
  <c r="H30" i="3" s="1"/>
  <c r="H32" i="3" s="1"/>
  <c r="I28" i="3"/>
  <c r="J28" i="3"/>
  <c r="K28" i="3"/>
  <c r="K30" i="3" s="1"/>
  <c r="K32" i="3" s="1"/>
  <c r="D29" i="3"/>
  <c r="G29" i="3"/>
  <c r="H29" i="3"/>
  <c r="I29" i="3"/>
  <c r="J29" i="3"/>
  <c r="K29" i="3"/>
  <c r="E30" i="3"/>
  <c r="F30" i="3"/>
  <c r="F32" i="3" s="1"/>
  <c r="I30" i="3"/>
  <c r="J30" i="3"/>
  <c r="J32" i="3" s="1"/>
  <c r="L31" i="3"/>
  <c r="E32" i="3"/>
  <c r="I32" i="3"/>
  <c r="E36" i="3"/>
  <c r="G36" i="3"/>
  <c r="L36" i="3" s="1"/>
  <c r="H36" i="3"/>
  <c r="K36" i="3"/>
  <c r="D39" i="3"/>
  <c r="E39" i="3"/>
  <c r="F39" i="3"/>
  <c r="G39" i="3"/>
  <c r="H39" i="3"/>
  <c r="I39" i="3"/>
  <c r="J39" i="3"/>
  <c r="K39" i="3"/>
  <c r="L39" i="3"/>
  <c r="C52" i="3"/>
  <c r="C56" i="3"/>
  <c r="C61" i="3"/>
  <c r="C65" i="3"/>
  <c r="C69" i="3"/>
  <c r="C72" i="3"/>
  <c r="C74" i="3"/>
  <c r="L80" i="3"/>
  <c r="L81" i="3"/>
  <c r="D82" i="3"/>
  <c r="E82" i="3"/>
  <c r="L82" i="3" s="1"/>
  <c r="F82" i="3"/>
  <c r="G82" i="3"/>
  <c r="H82" i="3"/>
  <c r="I82" i="3"/>
  <c r="J82" i="3"/>
  <c r="K82" i="3"/>
  <c r="J23" i="3" l="1"/>
  <c r="J25" i="3" s="1"/>
  <c r="K23" i="3"/>
  <c r="K25" i="3" s="1"/>
  <c r="L9" i="3"/>
  <c r="N9" i="3" s="1"/>
  <c r="I22" i="3"/>
  <c r="H22" i="3"/>
  <c r="L17" i="3"/>
  <c r="N17" i="3" s="1"/>
  <c r="K22" i="3"/>
  <c r="G22" i="3"/>
  <c r="L22" i="3" s="1"/>
  <c r="L20" i="3"/>
  <c r="N20" i="3" s="1"/>
  <c r="L18" i="3"/>
  <c r="N18" i="3" s="1"/>
  <c r="L16" i="3"/>
  <c r="N16" i="3" s="1"/>
  <c r="L14" i="3"/>
  <c r="N14" i="3" s="1"/>
  <c r="L12" i="3"/>
  <c r="N12" i="3" s="1"/>
  <c r="L10" i="3"/>
  <c r="N10" i="3" s="1"/>
  <c r="L8" i="3"/>
  <c r="N8" i="3" s="1"/>
  <c r="J22" i="3"/>
  <c r="L6" i="3"/>
  <c r="N6" i="3" s="1"/>
  <c r="L15" i="3"/>
  <c r="N15" i="3" s="1"/>
  <c r="L13" i="3"/>
  <c r="N13" i="3" s="1"/>
  <c r="L11" i="3"/>
  <c r="N11" i="3" s="1"/>
  <c r="I23" i="3"/>
  <c r="I25" i="3" s="1"/>
  <c r="I33" i="3" s="1"/>
  <c r="L7" i="3"/>
  <c r="N7" i="3" s="1"/>
  <c r="L19" i="3"/>
  <c r="N19" i="3" s="1"/>
  <c r="H23" i="3"/>
  <c r="H25" i="3" s="1"/>
  <c r="H33" i="3" s="1"/>
  <c r="D23" i="3"/>
  <c r="D25" i="3" s="1"/>
  <c r="K33" i="3"/>
  <c r="K35" i="3"/>
  <c r="K37" i="3" s="1"/>
  <c r="K40" i="3" s="1"/>
  <c r="J35" i="3"/>
  <c r="J37" i="3" s="1"/>
  <c r="J40" i="3" s="1"/>
  <c r="J33" i="3"/>
  <c r="G33" i="3"/>
  <c r="G35" i="3"/>
  <c r="G37" i="3" s="1"/>
  <c r="G40" i="3" s="1"/>
  <c r="L32" i="3"/>
  <c r="F33" i="3"/>
  <c r="F35" i="3"/>
  <c r="F37" i="3" s="1"/>
  <c r="F40" i="3" s="1"/>
  <c r="E23" i="3"/>
  <c r="E25" i="3" s="1"/>
  <c r="F22" i="3"/>
  <c r="H35" i="3" l="1"/>
  <c r="H37" i="3" s="1"/>
  <c r="H40" i="3" s="1"/>
  <c r="N22" i="3"/>
  <c r="I35" i="3"/>
  <c r="I37" i="3" s="1"/>
  <c r="I40" i="3" s="1"/>
  <c r="E33" i="3"/>
  <c r="E35" i="3"/>
  <c r="E37" i="3" s="1"/>
  <c r="E40" i="3" s="1"/>
  <c r="D35" i="3"/>
  <c r="D33" i="3"/>
  <c r="L25" i="3"/>
  <c r="L23" i="3"/>
  <c r="L33" i="3" l="1"/>
  <c r="L35" i="3"/>
  <c r="D37" i="3"/>
  <c r="L37" i="3" l="1"/>
  <c r="D40" i="3"/>
  <c r="L40" i="3" s="1"/>
  <c r="K82" i="2" l="1"/>
  <c r="J82" i="2"/>
  <c r="I82" i="2"/>
  <c r="H82" i="2"/>
  <c r="G82" i="2"/>
  <c r="F82" i="2"/>
  <c r="E82" i="2"/>
  <c r="D82" i="2"/>
  <c r="L82" i="2" s="1"/>
  <c r="L81" i="2"/>
  <c r="L80" i="2"/>
  <c r="C72" i="2"/>
  <c r="C69" i="2"/>
  <c r="C65" i="2"/>
  <c r="C61" i="2"/>
  <c r="C74" i="2" s="1"/>
  <c r="C56" i="2"/>
  <c r="C52" i="2"/>
  <c r="K39" i="2"/>
  <c r="J39" i="2"/>
  <c r="I39" i="2"/>
  <c r="H39" i="2"/>
  <c r="G39" i="2"/>
  <c r="F39" i="2"/>
  <c r="E39" i="2"/>
  <c r="D39" i="2"/>
  <c r="K36" i="2"/>
  <c r="H36" i="2"/>
  <c r="G36" i="2"/>
  <c r="E36" i="2"/>
  <c r="L36" i="2" s="1"/>
  <c r="L31" i="2"/>
  <c r="K29" i="2"/>
  <c r="J29" i="2"/>
  <c r="I29" i="2"/>
  <c r="H29" i="2"/>
  <c r="G29" i="2"/>
  <c r="D29" i="2"/>
  <c r="K26" i="2"/>
  <c r="K28" i="2" s="1"/>
  <c r="K30" i="2" s="1"/>
  <c r="K32" i="2" s="1"/>
  <c r="J26" i="2"/>
  <c r="J28" i="2" s="1"/>
  <c r="J30" i="2" s="1"/>
  <c r="J32" i="2" s="1"/>
  <c r="I26" i="2"/>
  <c r="I28" i="2" s="1"/>
  <c r="I30" i="2" s="1"/>
  <c r="I32" i="2" s="1"/>
  <c r="H26" i="2"/>
  <c r="H28" i="2" s="1"/>
  <c r="H30" i="2" s="1"/>
  <c r="H32" i="2" s="1"/>
  <c r="G26" i="2"/>
  <c r="G28" i="2" s="1"/>
  <c r="G30" i="2" s="1"/>
  <c r="G32" i="2" s="1"/>
  <c r="F26" i="2"/>
  <c r="F28" i="2" s="1"/>
  <c r="F30" i="2" s="1"/>
  <c r="F32" i="2" s="1"/>
  <c r="E26" i="2"/>
  <c r="E28" i="2" s="1"/>
  <c r="E30" i="2" s="1"/>
  <c r="E32" i="2" s="1"/>
  <c r="D26" i="2"/>
  <c r="D28" i="2" s="1"/>
  <c r="D30" i="2" s="1"/>
  <c r="D32" i="2" s="1"/>
  <c r="K24" i="2"/>
  <c r="J24" i="2"/>
  <c r="I24" i="2"/>
  <c r="H24" i="2"/>
  <c r="G24" i="2"/>
  <c r="F24" i="2"/>
  <c r="E24" i="2"/>
  <c r="D24" i="2"/>
  <c r="L24" i="2" s="1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K22" i="2" s="1"/>
  <c r="J6" i="2"/>
  <c r="J23" i="2" s="1"/>
  <c r="J25" i="2" s="1"/>
  <c r="I6" i="2"/>
  <c r="I23" i="2" s="1"/>
  <c r="I25" i="2" s="1"/>
  <c r="H6" i="2"/>
  <c r="H23" i="2" s="1"/>
  <c r="H25" i="2" s="1"/>
  <c r="G6" i="2"/>
  <c r="G22" i="2" s="1"/>
  <c r="F6" i="2"/>
  <c r="F23" i="2" s="1"/>
  <c r="F25" i="2" s="1"/>
  <c r="E6" i="2"/>
  <c r="E23" i="2" s="1"/>
  <c r="E25" i="2" s="1"/>
  <c r="D6" i="2"/>
  <c r="D23" i="2" s="1"/>
  <c r="D22" i="2" l="1"/>
  <c r="H22" i="2"/>
  <c r="L8" i="2"/>
  <c r="N8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E35" i="2"/>
  <c r="E37" i="2" s="1"/>
  <c r="E40" i="2" s="1"/>
  <c r="E33" i="2"/>
  <c r="I35" i="2"/>
  <c r="I37" i="2" s="1"/>
  <c r="I40" i="2" s="1"/>
  <c r="I33" i="2"/>
  <c r="F35" i="2"/>
  <c r="F37" i="2" s="1"/>
  <c r="F40" i="2" s="1"/>
  <c r="F33" i="2"/>
  <c r="J35" i="2"/>
  <c r="J37" i="2" s="1"/>
  <c r="J40" i="2" s="1"/>
  <c r="J33" i="2"/>
  <c r="D25" i="2"/>
  <c r="H35" i="2"/>
  <c r="H37" i="2" s="1"/>
  <c r="H40" i="2" s="1"/>
  <c r="H33" i="2"/>
  <c r="L32" i="2"/>
  <c r="L7" i="2"/>
  <c r="N7" i="2" s="1"/>
  <c r="E22" i="2"/>
  <c r="I22" i="2"/>
  <c r="G23" i="2"/>
  <c r="G25" i="2" s="1"/>
  <c r="K23" i="2"/>
  <c r="K25" i="2" s="1"/>
  <c r="L39" i="2"/>
  <c r="L6" i="2"/>
  <c r="N6" i="2" s="1"/>
  <c r="F22" i="2"/>
  <c r="J22" i="2"/>
  <c r="L22" i="2" l="1"/>
  <c r="N22" i="2"/>
  <c r="G33" i="2"/>
  <c r="G35" i="2"/>
  <c r="G37" i="2" s="1"/>
  <c r="G40" i="2" s="1"/>
  <c r="L23" i="2"/>
  <c r="L25" i="2"/>
  <c r="D35" i="2"/>
  <c r="D33" i="2"/>
  <c r="L33" i="2" s="1"/>
  <c r="K33" i="2"/>
  <c r="K35" i="2"/>
  <c r="K37" i="2" s="1"/>
  <c r="K40" i="2" s="1"/>
  <c r="D37" i="2" l="1"/>
  <c r="L35" i="2"/>
  <c r="L37" i="2" l="1"/>
  <c r="D40" i="2"/>
  <c r="L40" i="2" s="1"/>
  <c r="K92" i="1" l="1"/>
  <c r="J92" i="1"/>
  <c r="I92" i="1"/>
  <c r="H92" i="1"/>
  <c r="G92" i="1"/>
  <c r="F92" i="1"/>
  <c r="E92" i="1"/>
  <c r="D92" i="1"/>
  <c r="L92" i="1" s="1"/>
  <c r="L91" i="1"/>
  <c r="L90" i="1"/>
  <c r="K82" i="1"/>
  <c r="J82" i="1"/>
  <c r="I82" i="1"/>
  <c r="H82" i="1"/>
  <c r="G82" i="1"/>
  <c r="F82" i="1"/>
  <c r="E82" i="1"/>
  <c r="D82" i="1"/>
  <c r="L82" i="1" s="1"/>
  <c r="L81" i="1"/>
  <c r="L80" i="1"/>
  <c r="C72" i="1"/>
  <c r="C69" i="1"/>
  <c r="C65" i="1"/>
  <c r="C61" i="1"/>
  <c r="C56" i="1"/>
  <c r="C74" i="1" s="1"/>
  <c r="C52" i="1"/>
  <c r="K39" i="1"/>
  <c r="J39" i="1"/>
  <c r="I39" i="1"/>
  <c r="H39" i="1"/>
  <c r="G39" i="1"/>
  <c r="F39" i="1"/>
  <c r="E39" i="1"/>
  <c r="D39" i="1"/>
  <c r="K36" i="1"/>
  <c r="H36" i="1"/>
  <c r="G36" i="1"/>
  <c r="E36" i="1"/>
  <c r="L36" i="1" s="1"/>
  <c r="L31" i="1"/>
  <c r="K29" i="1"/>
  <c r="J29" i="1"/>
  <c r="I29" i="1"/>
  <c r="H29" i="1"/>
  <c r="G29" i="1"/>
  <c r="D29" i="1"/>
  <c r="K26" i="1"/>
  <c r="K28" i="1" s="1"/>
  <c r="K30" i="1" s="1"/>
  <c r="K32" i="1" s="1"/>
  <c r="J26" i="1"/>
  <c r="J28" i="1" s="1"/>
  <c r="J30" i="1" s="1"/>
  <c r="J32" i="1" s="1"/>
  <c r="I26" i="1"/>
  <c r="I28" i="1" s="1"/>
  <c r="I30" i="1" s="1"/>
  <c r="I32" i="1" s="1"/>
  <c r="H26" i="1"/>
  <c r="H28" i="1" s="1"/>
  <c r="H30" i="1" s="1"/>
  <c r="H32" i="1" s="1"/>
  <c r="G26" i="1"/>
  <c r="G28" i="1" s="1"/>
  <c r="G30" i="1" s="1"/>
  <c r="G32" i="1" s="1"/>
  <c r="F26" i="1"/>
  <c r="F28" i="1" s="1"/>
  <c r="F30" i="1" s="1"/>
  <c r="F32" i="1" s="1"/>
  <c r="E26" i="1"/>
  <c r="E28" i="1" s="1"/>
  <c r="E30" i="1" s="1"/>
  <c r="E32" i="1" s="1"/>
  <c r="D26" i="1"/>
  <c r="D28" i="1" s="1"/>
  <c r="D30" i="1" s="1"/>
  <c r="D32" i="1" s="1"/>
  <c r="L32" i="1" s="1"/>
  <c r="K24" i="1"/>
  <c r="J24" i="1"/>
  <c r="I24" i="1"/>
  <c r="H24" i="1"/>
  <c r="G24" i="1"/>
  <c r="F24" i="1"/>
  <c r="E24" i="1"/>
  <c r="D24" i="1"/>
  <c r="L24" i="1" s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K22" i="1" s="1"/>
  <c r="J6" i="1"/>
  <c r="J23" i="1" s="1"/>
  <c r="J25" i="1" s="1"/>
  <c r="I6" i="1"/>
  <c r="I23" i="1" s="1"/>
  <c r="I25" i="1" s="1"/>
  <c r="H6" i="1"/>
  <c r="H23" i="1" s="1"/>
  <c r="H25" i="1" s="1"/>
  <c r="G6" i="1"/>
  <c r="G22" i="1" s="1"/>
  <c r="F6" i="1"/>
  <c r="F23" i="1" s="1"/>
  <c r="F25" i="1" s="1"/>
  <c r="E6" i="1"/>
  <c r="E23" i="1" s="1"/>
  <c r="E25" i="1" s="1"/>
  <c r="D6" i="1"/>
  <c r="D23" i="1" s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F22" i="1"/>
  <c r="J22" i="1"/>
  <c r="H22" i="1"/>
  <c r="D25" i="1"/>
  <c r="H35" i="1"/>
  <c r="H37" i="1" s="1"/>
  <c r="H33" i="1"/>
  <c r="E35" i="1"/>
  <c r="E37" i="1" s="1"/>
  <c r="E40" i="1" s="1"/>
  <c r="E33" i="1"/>
  <c r="I35" i="1"/>
  <c r="I37" i="1" s="1"/>
  <c r="I40" i="1" s="1"/>
  <c r="I33" i="1"/>
  <c r="F35" i="1"/>
  <c r="F37" i="1" s="1"/>
  <c r="F40" i="1" s="1"/>
  <c r="F33" i="1"/>
  <c r="J35" i="1"/>
  <c r="J37" i="1" s="1"/>
  <c r="J40" i="1" s="1"/>
  <c r="J33" i="1"/>
  <c r="H40" i="1"/>
  <c r="D22" i="1"/>
  <c r="G23" i="1"/>
  <c r="G25" i="1" s="1"/>
  <c r="K23" i="1"/>
  <c r="K25" i="1" s="1"/>
  <c r="L39" i="1"/>
  <c r="L6" i="1"/>
  <c r="E22" i="1"/>
  <c r="I22" i="1"/>
  <c r="G33" i="1" l="1"/>
  <c r="G35" i="1"/>
  <c r="G37" i="1" s="1"/>
  <c r="G40" i="1" s="1"/>
  <c r="L23" i="1"/>
  <c r="L22" i="1"/>
  <c r="L25" i="1"/>
  <c r="D35" i="1"/>
  <c r="D33" i="1"/>
  <c r="K33" i="1"/>
  <c r="K35" i="1"/>
  <c r="K37" i="1" s="1"/>
  <c r="K40" i="1" s="1"/>
  <c r="L33" i="1" l="1"/>
  <c r="D37" i="1"/>
  <c r="L35" i="1"/>
  <c r="L37" i="1" l="1"/>
  <c r="D40" i="1"/>
  <c r="L40" i="1" s="1"/>
</calcChain>
</file>

<file path=xl/comments1.xml><?xml version="1.0" encoding="utf-8"?>
<comments xmlns="http://schemas.openxmlformats.org/spreadsheetml/2006/main">
  <authors>
    <author>Wolf, Donald</author>
    <author>Donna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2014 WCL adjusted for asbestos cases.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 xml:space="preserve">Wolf, Don
</t>
        </r>
        <r>
          <rPr>
            <sz val="9"/>
            <color indexed="81"/>
            <rFont val="Tahoma"/>
            <family val="2"/>
          </rPr>
          <t>2 authorized FTE referees.  1 FTE vacant as of August 1, 2015.</t>
        </r>
      </text>
    </comment>
  </commentList>
</comments>
</file>

<file path=xl/comments2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3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4.xml><?xml version="1.0" encoding="utf-8"?>
<comments xmlns="http://schemas.openxmlformats.org/spreadsheetml/2006/main">
  <authors>
    <author>Donna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</commentList>
</comments>
</file>

<file path=xl/comments5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comments6.xml><?xml version="1.0" encoding="utf-8"?>
<comments xmlns="http://schemas.openxmlformats.org/spreadsheetml/2006/main">
  <authors>
    <author>Donna</author>
    <author>Wolf, Donald</author>
    <author>DJWolf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B82" authorId="2" shapeId="0">
      <text>
        <r>
          <rPr>
            <b/>
            <sz val="8"/>
            <color indexed="81"/>
            <rFont val="Tahoma"/>
            <family val="2"/>
          </rPr>
          <t>DJWolf:</t>
        </r>
        <r>
          <rPr>
            <sz val="8"/>
            <color indexed="81"/>
            <rFont val="Tahoma"/>
            <family val="2"/>
          </rPr>
          <t xml:space="preserve">
Chief feels the JDC should not be volunteer work as proposed by judges.</t>
        </r>
      </text>
    </comment>
    <comment ref="D86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sharedStrings.xml><?xml version="1.0" encoding="utf-8"?>
<sst xmlns="http://schemas.openxmlformats.org/spreadsheetml/2006/main" count="627" uniqueCount="139">
  <si>
    <t xml:space="preserve">JUDICIAL OFFICER WEIGHTED CASELOAD STUDY </t>
  </si>
  <si>
    <t xml:space="preserve">BASED ON AVERAGE OF 2014 and 2015 CASE FILINGS </t>
  </si>
  <si>
    <t>Based on Total Judicial Officers as of December 31,2015</t>
  </si>
  <si>
    <t>Unit 1</t>
  </si>
  <si>
    <t>Unit 2</t>
  </si>
  <si>
    <t>Unit 3</t>
  </si>
  <si>
    <t>Unit 4</t>
  </si>
  <si>
    <t>Case Type</t>
  </si>
  <si>
    <t>Case Weight</t>
  </si>
  <si>
    <t>NE</t>
  </si>
  <si>
    <t>NEC</t>
  </si>
  <si>
    <t>SE</t>
  </si>
  <si>
    <t>EC</t>
  </si>
  <si>
    <t>SC</t>
  </si>
  <si>
    <t>SW</t>
  </si>
  <si>
    <t>NW</t>
  </si>
  <si>
    <t>NC</t>
  </si>
  <si>
    <t>ALL</t>
  </si>
  <si>
    <t>Criminal Major</t>
  </si>
  <si>
    <t>Criminal Minor</t>
  </si>
  <si>
    <t>Criminal Summary</t>
  </si>
  <si>
    <t>Civil Major</t>
  </si>
  <si>
    <t xml:space="preserve">Civil Minor </t>
  </si>
  <si>
    <t xml:space="preserve">Civil Summary </t>
  </si>
  <si>
    <t>Family Major</t>
  </si>
  <si>
    <t>Family Minor</t>
  </si>
  <si>
    <t>Family Summary</t>
  </si>
  <si>
    <t>Probate Major</t>
  </si>
  <si>
    <t>Probate Minor</t>
  </si>
  <si>
    <t>Probate Summary</t>
  </si>
  <si>
    <t>Juvenile Delinquency</t>
  </si>
  <si>
    <t>Juvenile Dependency</t>
  </si>
  <si>
    <t>Juvenile - Other</t>
  </si>
  <si>
    <t>Total Filings</t>
  </si>
  <si>
    <t>Weighted Filings</t>
  </si>
  <si>
    <t>Presiding judge time at 47.14 min/day</t>
  </si>
  <si>
    <t>Total workload</t>
  </si>
  <si>
    <t>Judge Year (Minutes) 205 Days</t>
  </si>
  <si>
    <t>Avg. Non-Case time for all judicial FTEs 54.29 min/day</t>
  </si>
  <si>
    <t xml:space="preserve">Adj Judge Year (judge yr less non case time) </t>
  </si>
  <si>
    <t xml:space="preserve">Travel Adjustment </t>
  </si>
  <si>
    <t>Adj min available after travel and non-case</t>
  </si>
  <si>
    <t>Number of Judges &amp; Refs total</t>
  </si>
  <si>
    <t xml:space="preserve">Judge Minutes Available </t>
  </si>
  <si>
    <r>
      <t xml:space="preserve">Workload compared to Resources </t>
    </r>
    <r>
      <rPr>
        <sz val="10"/>
        <rFont val="Arial"/>
        <family val="2"/>
      </rPr>
      <t>(in minutes)</t>
    </r>
  </si>
  <si>
    <t>Weighted Case Filing Judicial Officer Need</t>
  </si>
  <si>
    <t>Treatment Court Need</t>
  </si>
  <si>
    <t>Total Judicial Officer Need</t>
  </si>
  <si>
    <t xml:space="preserve">Current Total Judges/Referees </t>
  </si>
  <si>
    <t xml:space="preserve">2014/2015 Excess (Shortage) of Judicial FTE </t>
  </si>
  <si>
    <t>2013/2014 Excess (Shortage) of Judicial FTE</t>
  </si>
  <si>
    <t>Revised 9/29/16</t>
  </si>
  <si>
    <t>Treatment Courts:</t>
  </si>
  <si>
    <t>Northeast:</t>
  </si>
  <si>
    <t>Devils Lake - juvenile (started in March 2009)</t>
  </si>
  <si>
    <t>Northeast Central:</t>
  </si>
  <si>
    <t>Grand Forks - adult (started in August 2008)</t>
  </si>
  <si>
    <t>Grand Forks - juvenile (2000)</t>
  </si>
  <si>
    <t>Southeast:</t>
  </si>
  <si>
    <t>Jamestown/Valley City - juvenile (started October 2013)</t>
  </si>
  <si>
    <t>Richland County -DUI (Started in January 2014)</t>
  </si>
  <si>
    <t>East Central:</t>
  </si>
  <si>
    <t>Fargo - adult (started in 2003)</t>
  </si>
  <si>
    <t>Fargo - adult (started in December 2007)</t>
  </si>
  <si>
    <t>Fargo - juvenile (2000)</t>
  </si>
  <si>
    <t>South Central:</t>
  </si>
  <si>
    <t>Bismarck - adult (started in 2001)</t>
  </si>
  <si>
    <t>Bismarck - juvenile (2002)</t>
  </si>
  <si>
    <t>North Central:</t>
  </si>
  <si>
    <t>Minot - adult (started in Jan 2009)</t>
  </si>
  <si>
    <t>Minot - juvenile (2007)</t>
  </si>
  <si>
    <t>Northwest:</t>
  </si>
  <si>
    <t>Williston - juvenile (started in Jan 2008- currently inactive)</t>
  </si>
  <si>
    <t>Total</t>
  </si>
  <si>
    <t>Total drug court need</t>
  </si>
  <si>
    <t>Judicial officers as of December 31, 2015:</t>
  </si>
  <si>
    <t>Referees</t>
  </si>
  <si>
    <t>Judges</t>
  </si>
  <si>
    <t>A Bismarck referee is no longer traveling to Dickinson every Tuesday except the first Tuesday of each month.</t>
  </si>
  <si>
    <t>One of two FTE referee positions in the NECJD is being held vacant as of August 1, 2015.</t>
  </si>
  <si>
    <t>Judicial officers based on percentage of biennium positions filled:</t>
  </si>
  <si>
    <t xml:space="preserve">BASED ON AVERAGE OF 2015 and 2016 CASE FILINGS </t>
  </si>
  <si>
    <t>Based on Total Judicial Officers as of December 31, 2016</t>
  </si>
  <si>
    <t>Check</t>
  </si>
  <si>
    <t xml:space="preserve">2015/2016 Excess (Shortage) of Judicial FTE </t>
  </si>
  <si>
    <t>2014/2015 Excess (Shortage) of Judicial FTE</t>
  </si>
  <si>
    <t>Judicial officers as of December 31, 2016:</t>
  </si>
  <si>
    <t>Referees*</t>
  </si>
  <si>
    <t>*Does not include the two referees (NEJD and NECJD) eliminated as of December 31, 2016.</t>
  </si>
  <si>
    <t>Judicial officers as of December 31, 2017:</t>
  </si>
  <si>
    <t>A domestic violence court started in Grand Forks on August 15, 2018.</t>
  </si>
  <si>
    <t>2015/2016 Excess (Shortage) of Judicial FTE</t>
  </si>
  <si>
    <t xml:space="preserve">2016/2017 Excess (Shortage) of Judicial FTE </t>
  </si>
  <si>
    <r>
      <t xml:space="preserve">Workload compared to Resources </t>
    </r>
    <r>
      <rPr>
        <sz val="10"/>
        <rFont val="Calibri"/>
        <family val="2"/>
        <scheme val="minor"/>
      </rPr>
      <t>(in minutes)</t>
    </r>
  </si>
  <si>
    <t>Adjusted min available after travel and non-case</t>
  </si>
  <si>
    <t xml:space="preserve">Adjusted Judge Year (judge year less non case time) </t>
  </si>
  <si>
    <t>Based on Total Judicial Officers as of December 31, 2017</t>
  </si>
  <si>
    <t xml:space="preserve">BASED ON AVERAGE OF 2016 and 2017 CASE FILINGS </t>
  </si>
  <si>
    <t>Annualized percent</t>
  </si>
  <si>
    <t>BASED ON AVERAGE OF 2017 and 2018 CASE FILINGS</t>
  </si>
  <si>
    <t>Based on Total Judicial Officers as of December 31, 2018</t>
  </si>
  <si>
    <t xml:space="preserve">2017/2018 Excess (Shortage) of Judicial FTE </t>
  </si>
  <si>
    <t xml:space="preserve">2017/18 Percent Excess (Shortage) of Judicial FTE </t>
  </si>
  <si>
    <t>2016/2017 Excess (Shortage) of Judicial FTE</t>
  </si>
  <si>
    <t>Total Judicial Officer Need Comparison</t>
  </si>
  <si>
    <t>Year</t>
  </si>
  <si>
    <t>2017/18</t>
  </si>
  <si>
    <t>2016/17</t>
  </si>
  <si>
    <t>2015/16</t>
  </si>
  <si>
    <t>2014/15</t>
  </si>
  <si>
    <t>2013/14</t>
  </si>
  <si>
    <t>Grand Forks - domestic violence (started in August 2018)</t>
  </si>
  <si>
    <t>A domestic violence court started in Grand Forks on August 15, 2018 (prorated weight)</t>
  </si>
  <si>
    <t>Judicial officers as of December 31, 2018</t>
  </si>
  <si>
    <t>2018-19  Workload</t>
  </si>
  <si>
    <t>BASED ON AVERAGE OF 2018 and 2019 CASE FILINGS</t>
  </si>
  <si>
    <t>Based on Total Judicial Officers as of December 31, 2019</t>
  </si>
  <si>
    <t xml:space="preserve">2018/2019 Excess (Shortage) of Judicial FTE </t>
  </si>
  <si>
    <t xml:space="preserve">2018/19 Percent Excess (Shortage) of Judicial FTE </t>
  </si>
  <si>
    <t>2017/2018 Excess (Shortage) of Judicial FTE</t>
  </si>
  <si>
    <t>2018/19</t>
  </si>
  <si>
    <t>A domestic violence court started in Grand Forks in August  2018 (prorated weight)</t>
  </si>
  <si>
    <t>Jamestown/Valley City - adult (Started August 2019)</t>
  </si>
  <si>
    <t>An adult court started in Jamestown/Valley City in August 2019 (prorated weight)</t>
  </si>
  <si>
    <t>Richland County - adult/DUI (Started in January 2014)</t>
  </si>
  <si>
    <t>Judicial officers as of December 31, 2019</t>
  </si>
  <si>
    <t>2019 Excess (shortage) Judicial FTE</t>
  </si>
  <si>
    <t>2019-20  Workload</t>
  </si>
  <si>
    <t xml:space="preserve">BASED ON AVERAGE OF 2019 and 2020 CASE FILINGS </t>
  </si>
  <si>
    <t>Based on Total Judicial Officers as of December 31, 2020</t>
  </si>
  <si>
    <t xml:space="preserve">2019/2020 Excess (Shortage) of Judicial FTE </t>
  </si>
  <si>
    <t xml:space="preserve">2019/20 Percent Excess (Shortage) of Judicial FTE </t>
  </si>
  <si>
    <t>2018/2019 Excess (Shortage) of Judicial FTE</t>
  </si>
  <si>
    <t>2019/20</t>
  </si>
  <si>
    <t>Richland County - adult/DUI (Started in January 2019)</t>
  </si>
  <si>
    <t>Judicial officers as of December 31, 2020</t>
  </si>
  <si>
    <t>Note:</t>
  </si>
  <si>
    <t>Minot juvenile drug court will restart Williston juvenile drug court via video on 1/1/20</t>
  </si>
  <si>
    <t>The 2 year average WCL is the official version.  Sally only provides this form.  Update the WCL stats memo to focus on the 2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</si>
</sst>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0_);\(0.00\)"/>
    <numFmt numFmtId="166" formatCode="0.0"/>
    <numFmt numFmtId="167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 val="singleAccounting"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6" xfId="0" applyFont="1" applyFill="1" applyBorder="1"/>
    <xf numFmtId="2" fontId="4" fillId="2" borderId="0" xfId="0" applyNumberFormat="1" applyFont="1" applyFill="1" applyBorder="1"/>
    <xf numFmtId="37" fontId="8" fillId="2" borderId="11" xfId="2" applyNumberFormat="1" applyFont="1" applyFill="1" applyBorder="1" applyAlignment="1">
      <alignment horizontal="right"/>
    </xf>
    <xf numFmtId="37" fontId="8" fillId="2" borderId="8" xfId="2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0" fillId="0" borderId="0" xfId="0" applyFill="1"/>
    <xf numFmtId="37" fontId="8" fillId="2" borderId="13" xfId="2" applyNumberFormat="1" applyFont="1" applyFill="1" applyBorder="1" applyAlignment="1">
      <alignment horizontal="right"/>
    </xf>
    <xf numFmtId="37" fontId="8" fillId="2" borderId="14" xfId="2" applyNumberFormat="1" applyFont="1" applyFill="1" applyBorder="1" applyAlignment="1">
      <alignment horizontal="right"/>
    </xf>
    <xf numFmtId="0" fontId="7" fillId="0" borderId="6" xfId="0" applyFont="1" applyFill="1" applyBorder="1"/>
    <xf numFmtId="2" fontId="4" fillId="0" borderId="0" xfId="0" applyNumberFormat="1" applyFont="1" applyFill="1" applyBorder="1"/>
    <xf numFmtId="37" fontId="8" fillId="0" borderId="13" xfId="2" applyNumberFormat="1" applyFont="1" applyBorder="1" applyAlignment="1">
      <alignment horizontal="right"/>
    </xf>
    <xf numFmtId="37" fontId="8" fillId="0" borderId="14" xfId="2" applyNumberFormat="1" applyFont="1" applyBorder="1" applyAlignment="1">
      <alignment horizontal="right"/>
    </xf>
    <xf numFmtId="37" fontId="8" fillId="0" borderId="14" xfId="2" applyNumberFormat="1" applyFont="1" applyFill="1" applyBorder="1" applyAlignment="1">
      <alignment horizontal="right"/>
    </xf>
    <xf numFmtId="3" fontId="7" fillId="0" borderId="12" xfId="0" applyNumberFormat="1" applyFont="1" applyFill="1" applyBorder="1"/>
    <xf numFmtId="0" fontId="7" fillId="0" borderId="14" xfId="0" applyFont="1" applyFill="1" applyBorder="1"/>
    <xf numFmtId="2" fontId="3" fillId="0" borderId="15" xfId="0" applyNumberFormat="1" applyFont="1" applyFill="1" applyBorder="1"/>
    <xf numFmtId="2" fontId="4" fillId="0" borderId="15" xfId="0" applyNumberFormat="1" applyFont="1" applyFill="1" applyBorder="1"/>
    <xf numFmtId="0" fontId="7" fillId="2" borderId="14" xfId="0" applyFont="1" applyFill="1" applyBorder="1"/>
    <xf numFmtId="2" fontId="4" fillId="2" borderId="16" xfId="0" applyNumberFormat="1" applyFont="1" applyFill="1" applyBorder="1"/>
    <xf numFmtId="0" fontId="7" fillId="0" borderId="6" xfId="0" applyFont="1" applyBorder="1"/>
    <xf numFmtId="2" fontId="4" fillId="0" borderId="0" xfId="0" applyNumberFormat="1" applyFont="1" applyBorder="1"/>
    <xf numFmtId="3" fontId="7" fillId="0" borderId="14" xfId="0" applyNumberFormat="1" applyFont="1" applyFill="1" applyBorder="1"/>
    <xf numFmtId="3" fontId="7" fillId="0" borderId="17" xfId="0" applyNumberFormat="1" applyFont="1" applyFill="1" applyBorder="1"/>
    <xf numFmtId="3" fontId="7" fillId="0" borderId="17" xfId="0" applyNumberFormat="1" applyFont="1" applyBorder="1"/>
    <xf numFmtId="0" fontId="7" fillId="0" borderId="18" xfId="0" applyFont="1" applyFill="1" applyBorder="1"/>
    <xf numFmtId="0" fontId="7" fillId="0" borderId="19" xfId="0" applyFont="1" applyFill="1" applyBorder="1"/>
    <xf numFmtId="3" fontId="7" fillId="0" borderId="20" xfId="0" applyNumberFormat="1" applyFont="1" applyFill="1" applyBorder="1"/>
    <xf numFmtId="0" fontId="7" fillId="0" borderId="0" xfId="0" applyFont="1"/>
    <xf numFmtId="3" fontId="4" fillId="3" borderId="20" xfId="0" applyNumberFormat="1" applyFont="1" applyFill="1" applyBorder="1"/>
    <xf numFmtId="3" fontId="7" fillId="3" borderId="21" xfId="0" applyNumberFormat="1" applyFont="1" applyFill="1" applyBorder="1"/>
    <xf numFmtId="3" fontId="7" fillId="3" borderId="22" xfId="0" applyNumberFormat="1" applyFont="1" applyFill="1" applyBorder="1"/>
    <xf numFmtId="3" fontId="4" fillId="3" borderId="20" xfId="0" applyNumberFormat="1" applyFont="1" applyFill="1" applyBorder="1" applyAlignment="1">
      <alignment horizontal="right"/>
    </xf>
    <xf numFmtId="3" fontId="4" fillId="3" borderId="22" xfId="0" applyNumberFormat="1" applyFont="1" applyFill="1" applyBorder="1"/>
    <xf numFmtId="3" fontId="7" fillId="3" borderId="23" xfId="0" applyNumberFormat="1" applyFont="1" applyFill="1" applyBorder="1"/>
    <xf numFmtId="3" fontId="4" fillId="3" borderId="20" xfId="0" quotePrefix="1" applyNumberFormat="1" applyFont="1" applyFill="1" applyBorder="1"/>
    <xf numFmtId="4" fontId="7" fillId="3" borderId="22" xfId="0" applyNumberFormat="1" applyFont="1" applyFill="1" applyBorder="1"/>
    <xf numFmtId="4" fontId="7" fillId="3" borderId="19" xfId="0" applyNumberFormat="1" applyFont="1" applyFill="1" applyBorder="1"/>
    <xf numFmtId="3" fontId="0" fillId="0" borderId="0" xfId="0" applyNumberFormat="1"/>
    <xf numFmtId="2" fontId="4" fillId="3" borderId="20" xfId="0" applyNumberFormat="1" applyFont="1" applyFill="1" applyBorder="1"/>
    <xf numFmtId="2" fontId="7" fillId="3" borderId="21" xfId="0" applyNumberFormat="1" applyFont="1" applyFill="1" applyBorder="1"/>
    <xf numFmtId="2" fontId="4" fillId="3" borderId="20" xfId="0" quotePrefix="1" applyNumberFormat="1" applyFont="1" applyFill="1" applyBorder="1"/>
    <xf numFmtId="0" fontId="4" fillId="3" borderId="20" xfId="0" applyFont="1" applyFill="1" applyBorder="1"/>
    <xf numFmtId="0" fontId="7" fillId="3" borderId="21" xfId="0" applyFont="1" applyFill="1" applyBorder="1"/>
    <xf numFmtId="2" fontId="7" fillId="3" borderId="22" xfId="0" applyNumberFormat="1" applyFont="1" applyFill="1" applyBorder="1"/>
    <xf numFmtId="164" fontId="7" fillId="3" borderId="22" xfId="0" applyNumberFormat="1" applyFont="1" applyFill="1" applyBorder="1"/>
    <xf numFmtId="164" fontId="7" fillId="3" borderId="19" xfId="0" applyNumberFormat="1" applyFont="1" applyFill="1" applyBorder="1"/>
    <xf numFmtId="4" fontId="4" fillId="3" borderId="22" xfId="0" applyNumberFormat="1" applyFont="1" applyFill="1" applyBorder="1"/>
    <xf numFmtId="2" fontId="4" fillId="3" borderId="22" xfId="0" applyNumberFormat="1" applyFont="1" applyFill="1" applyBorder="1"/>
    <xf numFmtId="0" fontId="7" fillId="3" borderId="22" xfId="0" applyFont="1" applyFill="1" applyBorder="1"/>
    <xf numFmtId="0" fontId="7" fillId="3" borderId="19" xfId="0" applyFont="1" applyFill="1" applyBorder="1"/>
    <xf numFmtId="0" fontId="4" fillId="3" borderId="22" xfId="0" applyFont="1" applyFill="1" applyBorder="1"/>
    <xf numFmtId="0" fontId="7" fillId="3" borderId="23" xfId="0" applyFont="1" applyFill="1" applyBorder="1"/>
    <xf numFmtId="2" fontId="7" fillId="3" borderId="19" xfId="0" applyNumberFormat="1" applyFont="1" applyFill="1" applyBorder="1"/>
    <xf numFmtId="0" fontId="9" fillId="4" borderId="22" xfId="0" applyFont="1" applyFill="1" applyBorder="1"/>
    <xf numFmtId="0" fontId="10" fillId="4" borderId="23" xfId="0" applyFont="1" applyFill="1" applyBorder="1"/>
    <xf numFmtId="165" fontId="9" fillId="4" borderId="19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165" fontId="11" fillId="0" borderId="22" xfId="0" applyNumberFormat="1" applyFont="1" applyFill="1" applyBorder="1"/>
    <xf numFmtId="0" fontId="12" fillId="0" borderId="0" xfId="0" applyFont="1"/>
    <xf numFmtId="0" fontId="6" fillId="0" borderId="0" xfId="0" applyFont="1" applyFill="1" applyBorder="1"/>
    <xf numFmtId="2" fontId="0" fillId="0" borderId="0" xfId="0" applyNumberFormat="1"/>
    <xf numFmtId="0" fontId="1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5" borderId="0" xfId="0" applyFont="1" applyFill="1"/>
    <xf numFmtId="164" fontId="4" fillId="5" borderId="0" xfId="0" applyNumberFormat="1" applyFont="1" applyFill="1"/>
    <xf numFmtId="0" fontId="7" fillId="0" borderId="0" xfId="0" applyFont="1" applyFill="1"/>
    <xf numFmtId="164" fontId="4" fillId="0" borderId="0" xfId="0" applyNumberFormat="1" applyFont="1" applyFill="1"/>
    <xf numFmtId="164" fontId="0" fillId="0" borderId="0" xfId="0" applyNumberFormat="1" applyAlignment="1">
      <alignment horizontal="right"/>
    </xf>
    <xf numFmtId="0" fontId="0" fillId="5" borderId="0" xfId="0" applyFill="1"/>
    <xf numFmtId="164" fontId="14" fillId="5" borderId="0" xfId="0" applyNumberFormat="1" applyFont="1" applyFill="1"/>
    <xf numFmtId="0" fontId="3" fillId="0" borderId="0" xfId="0" applyFont="1" applyFill="1"/>
    <xf numFmtId="164" fontId="14" fillId="0" borderId="0" xfId="0" applyNumberFormat="1" applyFont="1" applyFill="1"/>
    <xf numFmtId="0" fontId="0" fillId="6" borderId="0" xfId="0" applyFill="1"/>
    <xf numFmtId="164" fontId="7" fillId="6" borderId="0" xfId="0" applyNumberFormat="1" applyFont="1" applyFill="1"/>
    <xf numFmtId="0" fontId="15" fillId="0" borderId="0" xfId="0" applyFont="1" applyFill="1"/>
    <xf numFmtId="164" fontId="14" fillId="0" borderId="0" xfId="0" applyNumberFormat="1" applyFont="1" applyFill="1" applyBorder="1"/>
    <xf numFmtId="164" fontId="3" fillId="0" borderId="0" xfId="0" applyNumberFormat="1" applyFont="1"/>
    <xf numFmtId="0" fontId="14" fillId="5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17" fillId="0" borderId="0" xfId="0" applyFont="1" applyFill="1"/>
    <xf numFmtId="0" fontId="18" fillId="0" borderId="0" xfId="0" applyFont="1" applyFill="1"/>
    <xf numFmtId="0" fontId="17" fillId="5" borderId="0" xfId="0" applyFont="1" applyFill="1"/>
    <xf numFmtId="164" fontId="3" fillId="0" borderId="0" xfId="0" applyNumberFormat="1" applyFont="1" applyFill="1"/>
    <xf numFmtId="164" fontId="4" fillId="0" borderId="0" xfId="0" applyNumberFormat="1" applyFont="1"/>
    <xf numFmtId="0" fontId="3" fillId="0" borderId="0" xfId="0" applyFont="1"/>
    <xf numFmtId="0" fontId="0" fillId="0" borderId="24" xfId="0" applyBorder="1"/>
    <xf numFmtId="0" fontId="16" fillId="0" borderId="0" xfId="0" applyFont="1"/>
    <xf numFmtId="0" fontId="4" fillId="0" borderId="25" xfId="0" applyFont="1" applyFill="1" applyBorder="1" applyAlignment="1">
      <alignment horizontal="center"/>
    </xf>
    <xf numFmtId="0" fontId="0" fillId="0" borderId="0" xfId="3" applyFont="1"/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2" fontId="15" fillId="7" borderId="0" xfId="3" applyNumberFormat="1" applyFont="1" applyFill="1" applyAlignment="1">
      <alignment horizontal="center"/>
    </xf>
    <xf numFmtId="2" fontId="1" fillId="7" borderId="0" xfId="3" applyNumberFormat="1" applyFont="1" applyFill="1" applyAlignment="1">
      <alignment horizontal="center"/>
    </xf>
    <xf numFmtId="2" fontId="3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2" fontId="17" fillId="0" borderId="0" xfId="3" applyNumberFormat="1" applyFont="1" applyAlignment="1">
      <alignment horizontal="center"/>
    </xf>
    <xf numFmtId="2" fontId="17" fillId="7" borderId="0" xfId="3" applyNumberFormat="1" applyFont="1" applyFill="1" applyAlignment="1">
      <alignment horizontal="center"/>
    </xf>
    <xf numFmtId="2" fontId="16" fillId="0" borderId="0" xfId="3" applyNumberFormat="1" applyFont="1" applyAlignment="1">
      <alignment horizontal="center"/>
    </xf>
    <xf numFmtId="0" fontId="3" fillId="0" borderId="0" xfId="3" applyFont="1" applyFill="1"/>
    <xf numFmtId="0" fontId="3" fillId="0" borderId="0" xfId="3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0" fontId="15" fillId="0" borderId="0" xfId="0" applyFont="1"/>
    <xf numFmtId="0" fontId="19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3" fillId="0" borderId="0" xfId="1" applyFont="1"/>
    <xf numFmtId="0" fontId="2" fillId="0" borderId="0" xfId="0" applyFont="1"/>
    <xf numFmtId="2" fontId="1" fillId="0" borderId="0" xfId="3" applyNumberFormat="1" applyFont="1" applyFill="1" applyAlignment="1">
      <alignment horizontal="center"/>
    </xf>
    <xf numFmtId="2" fontId="17" fillId="0" borderId="0" xfId="3" applyNumberFormat="1" applyFont="1" applyFill="1" applyAlignment="1">
      <alignment horizontal="center"/>
    </xf>
    <xf numFmtId="0" fontId="26" fillId="0" borderId="0" xfId="3" applyFont="1" applyFill="1"/>
    <xf numFmtId="0" fontId="8" fillId="0" borderId="0" xfId="0" applyFont="1"/>
    <xf numFmtId="0" fontId="27" fillId="0" borderId="0" xfId="0" applyFont="1"/>
    <xf numFmtId="0" fontId="8" fillId="0" borderId="0" xfId="0" applyFont="1" applyFill="1"/>
    <xf numFmtId="0" fontId="28" fillId="0" borderId="0" xfId="3" applyFont="1" applyFill="1"/>
    <xf numFmtId="0" fontId="29" fillId="0" borderId="0" xfId="3" applyFont="1" applyFill="1"/>
    <xf numFmtId="2" fontId="29" fillId="0" borderId="0" xfId="3" applyNumberFormat="1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2" fontId="29" fillId="0" borderId="22" xfId="3" applyNumberFormat="1" applyFont="1" applyFill="1" applyBorder="1" applyAlignment="1">
      <alignment horizontal="center"/>
    </xf>
    <xf numFmtId="0" fontId="29" fillId="0" borderId="19" xfId="3" applyFont="1" applyFill="1" applyBorder="1" applyAlignment="1">
      <alignment horizontal="center"/>
    </xf>
    <xf numFmtId="0" fontId="29" fillId="0" borderId="20" xfId="3" applyFont="1" applyFill="1" applyBorder="1"/>
    <xf numFmtId="2" fontId="29" fillId="0" borderId="22" xfId="3" applyNumberFormat="1" applyFont="1" applyBorder="1" applyAlignment="1">
      <alignment horizontal="center"/>
    </xf>
    <xf numFmtId="2" fontId="8" fillId="0" borderId="22" xfId="3" applyNumberFormat="1" applyFont="1" applyBorder="1" applyAlignment="1">
      <alignment horizontal="center"/>
    </xf>
    <xf numFmtId="2" fontId="8" fillId="0" borderId="22" xfId="3" applyNumberFormat="1" applyFont="1" applyFill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20" xfId="3" applyFont="1" applyBorder="1"/>
    <xf numFmtId="2" fontId="29" fillId="0" borderId="17" xfId="3" applyNumberFormat="1" applyFont="1" applyBorder="1" applyAlignment="1">
      <alignment horizontal="center"/>
    </xf>
    <xf numFmtId="2" fontId="8" fillId="0" borderId="17" xfId="3" applyNumberFormat="1" applyFont="1" applyBorder="1" applyAlignment="1">
      <alignment horizontal="center"/>
    </xf>
    <xf numFmtId="2" fontId="8" fillId="0" borderId="17" xfId="3" applyNumberFormat="1" applyFont="1" applyFill="1" applyBorder="1" applyAlignment="1">
      <alignment horizontal="center"/>
    </xf>
    <xf numFmtId="2" fontId="27" fillId="0" borderId="17" xfId="3" applyNumberFormat="1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1" fillId="0" borderId="0" xfId="0" applyFont="1"/>
    <xf numFmtId="0" fontId="8" fillId="0" borderId="24" xfId="0" applyFont="1" applyBorder="1"/>
    <xf numFmtId="164" fontId="29" fillId="0" borderId="0" xfId="0" applyNumberFormat="1" applyFont="1"/>
    <xf numFmtId="0" fontId="29" fillId="0" borderId="0" xfId="0" applyFont="1"/>
    <xf numFmtId="0" fontId="30" fillId="0" borderId="0" xfId="0" applyFont="1"/>
    <xf numFmtId="0" fontId="30" fillId="0" borderId="0" xfId="0" applyFont="1" applyFill="1"/>
    <xf numFmtId="0" fontId="29" fillId="0" borderId="0" xfId="0" applyFont="1" applyFill="1"/>
    <xf numFmtId="164" fontId="30" fillId="0" borderId="0" xfId="0" applyNumberFormat="1" applyFont="1"/>
    <xf numFmtId="0" fontId="8" fillId="0" borderId="0" xfId="0" applyFont="1" applyAlignment="1">
      <alignment horizontal="center"/>
    </xf>
    <xf numFmtId="14" fontId="8" fillId="0" borderId="0" xfId="0" applyNumberFormat="1" applyFont="1" applyFill="1"/>
    <xf numFmtId="0" fontId="32" fillId="0" borderId="0" xfId="0" applyFont="1" applyFill="1"/>
    <xf numFmtId="0" fontId="33" fillId="5" borderId="0" xfId="0" applyFont="1" applyFill="1"/>
    <xf numFmtId="0" fontId="8" fillId="5" borderId="0" xfId="0" applyFont="1" applyFill="1"/>
    <xf numFmtId="164" fontId="29" fillId="0" borderId="0" xfId="0" applyNumberFormat="1" applyFont="1" applyFill="1"/>
    <xf numFmtId="0" fontId="32" fillId="5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4" fontId="8" fillId="0" borderId="0" xfId="0" applyNumberFormat="1" applyFont="1"/>
    <xf numFmtId="0" fontId="8" fillId="0" borderId="0" xfId="0" applyFont="1" applyFill="1" applyAlignment="1">
      <alignment horizontal="left"/>
    </xf>
    <xf numFmtId="164" fontId="33" fillId="0" borderId="0" xfId="0" applyNumberFormat="1" applyFont="1" applyFill="1" applyBorder="1"/>
    <xf numFmtId="0" fontId="27" fillId="0" borderId="0" xfId="0" applyFont="1" applyFill="1"/>
    <xf numFmtId="164" fontId="27" fillId="6" borderId="0" xfId="0" applyNumberFormat="1" applyFont="1" applyFill="1"/>
    <xf numFmtId="0" fontId="8" fillId="6" borderId="0" xfId="0" applyFont="1" applyFill="1"/>
    <xf numFmtId="164" fontId="33" fillId="0" borderId="0" xfId="0" applyNumberFormat="1" applyFont="1" applyFill="1"/>
    <xf numFmtId="164" fontId="30" fillId="0" borderId="0" xfId="0" applyNumberFormat="1" applyFont="1" applyFill="1"/>
    <xf numFmtId="0" fontId="34" fillId="0" borderId="0" xfId="0" applyFont="1"/>
    <xf numFmtId="164" fontId="33" fillId="5" borderId="0" xfId="0" applyNumberFormat="1" applyFont="1" applyFill="1"/>
    <xf numFmtId="164" fontId="8" fillId="0" borderId="0" xfId="0" applyNumberFormat="1" applyFont="1" applyAlignment="1">
      <alignment horizontal="right"/>
    </xf>
    <xf numFmtId="43" fontId="35" fillId="0" borderId="0" xfId="1" applyFont="1"/>
    <xf numFmtId="0" fontId="36" fillId="0" borderId="0" xfId="0" applyFont="1" applyFill="1"/>
    <xf numFmtId="164" fontId="30" fillId="5" borderId="0" xfId="0" applyNumberFormat="1" applyFont="1" applyFill="1"/>
    <xf numFmtId="0" fontId="27" fillId="5" borderId="0" xfId="0" applyFont="1" applyFill="1"/>
    <xf numFmtId="0" fontId="29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2" fontId="8" fillId="0" borderId="0" xfId="0" applyNumberFormat="1" applyFont="1"/>
    <xf numFmtId="0" fontId="39" fillId="0" borderId="0" xfId="0" applyFont="1" applyFill="1" applyBorder="1"/>
    <xf numFmtId="0" fontId="28" fillId="0" borderId="0" xfId="0" applyFont="1"/>
    <xf numFmtId="165" fontId="35" fillId="0" borderId="22" xfId="0" applyNumberFormat="1" applyFont="1" applyFill="1" applyBorder="1"/>
    <xf numFmtId="165" fontId="35" fillId="0" borderId="26" xfId="0" applyNumberFormat="1" applyFont="1" applyFill="1" applyBorder="1"/>
    <xf numFmtId="0" fontId="35" fillId="0" borderId="27" xfId="0" applyFont="1" applyFill="1" applyBorder="1"/>
    <xf numFmtId="0" fontId="35" fillId="0" borderId="20" xfId="0" applyFont="1" applyFill="1" applyBorder="1"/>
    <xf numFmtId="165" fontId="30" fillId="4" borderId="19" xfId="0" applyNumberFormat="1" applyFont="1" applyFill="1" applyBorder="1"/>
    <xf numFmtId="165" fontId="30" fillId="4" borderId="26" xfId="0" applyNumberFormat="1" applyFont="1" applyFill="1" applyBorder="1"/>
    <xf numFmtId="0" fontId="27" fillId="4" borderId="27" xfId="0" applyFont="1" applyFill="1" applyBorder="1"/>
    <xf numFmtId="0" fontId="30" fillId="4" borderId="20" xfId="0" applyFont="1" applyFill="1" applyBorder="1"/>
    <xf numFmtId="2" fontId="27" fillId="4" borderId="19" xfId="0" applyNumberFormat="1" applyFont="1" applyFill="1" applyBorder="1"/>
    <xf numFmtId="4" fontId="27" fillId="4" borderId="19" xfId="0" applyNumberFormat="1" applyFont="1" applyFill="1" applyBorder="1"/>
    <xf numFmtId="4" fontId="27" fillId="4" borderId="26" xfId="0" applyNumberFormat="1" applyFont="1" applyFill="1" applyBorder="1"/>
    <xf numFmtId="0" fontId="27" fillId="4" borderId="22" xfId="0" applyFont="1" applyFill="1" applyBorder="1"/>
    <xf numFmtId="0" fontId="27" fillId="4" borderId="19" xfId="0" applyFont="1" applyFill="1" applyBorder="1"/>
    <xf numFmtId="2" fontId="30" fillId="4" borderId="22" xfId="0" applyNumberFormat="1" applyFont="1" applyFill="1" applyBorder="1"/>
    <xf numFmtId="4" fontId="30" fillId="4" borderId="22" xfId="0" applyNumberFormat="1" applyFont="1" applyFill="1" applyBorder="1"/>
    <xf numFmtId="4" fontId="30" fillId="4" borderId="26" xfId="0" applyNumberFormat="1" applyFont="1" applyFill="1" applyBorder="1"/>
    <xf numFmtId="164" fontId="27" fillId="4" borderId="22" xfId="0" applyNumberFormat="1" applyFont="1" applyFill="1" applyBorder="1"/>
    <xf numFmtId="164" fontId="27" fillId="4" borderId="19" xfId="0" applyNumberFormat="1" applyFont="1" applyFill="1" applyBorder="1"/>
    <xf numFmtId="164" fontId="27" fillId="4" borderId="26" xfId="0" applyNumberFormat="1" applyFont="1" applyFill="1" applyBorder="1"/>
    <xf numFmtId="2" fontId="27" fillId="4" borderId="22" xfId="0" applyNumberFormat="1" applyFont="1" applyFill="1" applyBorder="1"/>
    <xf numFmtId="4" fontId="27" fillId="4" borderId="22" xfId="0" applyNumberFormat="1" applyFont="1" applyFill="1" applyBorder="1"/>
    <xf numFmtId="3" fontId="8" fillId="0" borderId="0" xfId="0" applyNumberFormat="1" applyFont="1"/>
    <xf numFmtId="3" fontId="27" fillId="4" borderId="22" xfId="0" applyNumberFormat="1" applyFont="1" applyFill="1" applyBorder="1"/>
    <xf numFmtId="3" fontId="27" fillId="4" borderId="26" xfId="0" applyNumberFormat="1" applyFont="1" applyFill="1" applyBorder="1"/>
    <xf numFmtId="2" fontId="27" fillId="4" borderId="27" xfId="0" applyNumberFormat="1" applyFont="1" applyFill="1" applyBorder="1"/>
    <xf numFmtId="2" fontId="30" fillId="4" borderId="20" xfId="0" quotePrefix="1" applyNumberFormat="1" applyFont="1" applyFill="1" applyBorder="1"/>
    <xf numFmtId="2" fontId="30" fillId="4" borderId="20" xfId="0" applyNumberFormat="1" applyFont="1" applyFill="1" applyBorder="1"/>
    <xf numFmtId="3" fontId="27" fillId="4" borderId="27" xfId="0" applyNumberFormat="1" applyFont="1" applyFill="1" applyBorder="1"/>
    <xf numFmtId="3" fontId="30" fillId="4" borderId="20" xfId="0" applyNumberFormat="1" applyFont="1" applyFill="1" applyBorder="1"/>
    <xf numFmtId="3" fontId="30" fillId="4" borderId="22" xfId="0" applyNumberFormat="1" applyFont="1" applyFill="1" applyBorder="1"/>
    <xf numFmtId="3" fontId="30" fillId="4" borderId="26" xfId="0" applyNumberFormat="1" applyFont="1" applyFill="1" applyBorder="1"/>
    <xf numFmtId="3" fontId="30" fillId="4" borderId="20" xfId="0" quotePrefix="1" applyNumberFormat="1" applyFont="1" applyFill="1" applyBorder="1"/>
    <xf numFmtId="3" fontId="30" fillId="4" borderId="20" xfId="0" applyNumberFormat="1" applyFont="1" applyFill="1" applyBorder="1" applyAlignment="1">
      <alignment horizontal="right"/>
    </xf>
    <xf numFmtId="43" fontId="39" fillId="0" borderId="17" xfId="1" applyFont="1" applyBorder="1"/>
    <xf numFmtId="3" fontId="27" fillId="0" borderId="17" xfId="0" applyNumberFormat="1" applyFont="1" applyBorder="1"/>
    <xf numFmtId="3" fontId="27" fillId="0" borderId="20" xfId="0" applyNumberFormat="1" applyFont="1" applyFill="1" applyBorder="1"/>
    <xf numFmtId="3" fontId="27" fillId="0" borderId="26" xfId="0" applyNumberFormat="1" applyFont="1" applyFill="1" applyBorder="1"/>
    <xf numFmtId="0" fontId="27" fillId="0" borderId="27" xfId="0" applyFont="1" applyFill="1" applyBorder="1"/>
    <xf numFmtId="0" fontId="27" fillId="0" borderId="20" xfId="0" applyFont="1" applyFill="1" applyBorder="1"/>
    <xf numFmtId="43" fontId="34" fillId="0" borderId="12" xfId="1" applyFont="1" applyBorder="1"/>
    <xf numFmtId="3" fontId="27" fillId="0" borderId="17" xfId="0" applyNumberFormat="1" applyFont="1" applyFill="1" applyBorder="1"/>
    <xf numFmtId="3" fontId="27" fillId="0" borderId="14" xfId="0" applyNumberFormat="1" applyFont="1" applyFill="1" applyBorder="1"/>
    <xf numFmtId="3" fontId="27" fillId="0" borderId="28" xfId="0" applyNumberFormat="1" applyFont="1" applyFill="1" applyBorder="1"/>
    <xf numFmtId="2" fontId="30" fillId="0" borderId="29" xfId="0" applyNumberFormat="1" applyFont="1" applyBorder="1"/>
    <xf numFmtId="0" fontId="27" fillId="0" borderId="14" xfId="0" applyFont="1" applyBorder="1"/>
    <xf numFmtId="43" fontId="34" fillId="0" borderId="12" xfId="1" applyFont="1" applyFill="1" applyBorder="1"/>
    <xf numFmtId="3" fontId="27" fillId="2" borderId="12" xfId="0" applyNumberFormat="1" applyFont="1" applyFill="1" applyBorder="1"/>
    <xf numFmtId="2" fontId="30" fillId="2" borderId="29" xfId="0" applyNumberFormat="1" applyFont="1" applyFill="1" applyBorder="1"/>
    <xf numFmtId="0" fontId="27" fillId="2" borderId="14" xfId="0" applyFont="1" applyFill="1" applyBorder="1"/>
    <xf numFmtId="3" fontId="27" fillId="0" borderId="12" xfId="0" applyNumberFormat="1" applyFont="1" applyFill="1" applyBorder="1"/>
    <xf numFmtId="2" fontId="30" fillId="0" borderId="29" xfId="0" applyNumberFormat="1" applyFont="1" applyFill="1" applyBorder="1"/>
    <xf numFmtId="0" fontId="27" fillId="0" borderId="14" xfId="0" applyFont="1" applyFill="1" applyBorder="1"/>
    <xf numFmtId="2" fontId="29" fillId="0" borderId="29" xfId="0" applyNumberFormat="1" applyFont="1" applyFill="1" applyBorder="1"/>
    <xf numFmtId="43" fontId="8" fillId="0" borderId="12" xfId="1" applyFont="1" applyBorder="1"/>
    <xf numFmtId="0" fontId="30" fillId="0" borderId="1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 wrapText="1"/>
    </xf>
    <xf numFmtId="0" fontId="30" fillId="0" borderId="14" xfId="0" applyFont="1" applyBorder="1"/>
    <xf numFmtId="43" fontId="40" fillId="0" borderId="32" xfId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6" fillId="7" borderId="0" xfId="0" applyFont="1" applyFill="1" applyAlignment="1">
      <alignment wrapText="1"/>
    </xf>
    <xf numFmtId="0" fontId="6" fillId="7" borderId="0" xfId="0" applyFont="1" applyFill="1"/>
    <xf numFmtId="166" fontId="6" fillId="7" borderId="0" xfId="0" applyNumberFormat="1" applyFont="1" applyFill="1"/>
    <xf numFmtId="37" fontId="8" fillId="2" borderId="33" xfId="2" applyNumberFormat="1" applyFont="1" applyFill="1" applyBorder="1" applyAlignment="1">
      <alignment horizontal="right"/>
    </xf>
    <xf numFmtId="37" fontId="8" fillId="2" borderId="34" xfId="2" applyNumberFormat="1" applyFont="1" applyFill="1" applyBorder="1" applyAlignment="1">
      <alignment horizontal="right"/>
    </xf>
    <xf numFmtId="37" fontId="8" fillId="2" borderId="35" xfId="2" applyNumberFormat="1" applyFont="1" applyFill="1" applyBorder="1" applyAlignment="1">
      <alignment horizontal="right"/>
    </xf>
    <xf numFmtId="37" fontId="8" fillId="2" borderId="12" xfId="2" applyNumberFormat="1" applyFont="1" applyFill="1" applyBorder="1" applyAlignment="1">
      <alignment horizontal="right"/>
    </xf>
    <xf numFmtId="37" fontId="8" fillId="0" borderId="35" xfId="2" applyNumberFormat="1" applyFont="1" applyFill="1" applyBorder="1" applyAlignment="1">
      <alignment horizontal="right"/>
    </xf>
    <xf numFmtId="37" fontId="8" fillId="0" borderId="12" xfId="2" applyNumberFormat="1" applyFont="1" applyFill="1" applyBorder="1" applyAlignment="1">
      <alignment horizontal="right"/>
    </xf>
    <xf numFmtId="37" fontId="8" fillId="2" borderId="0" xfId="2" applyNumberFormat="1" applyFont="1" applyFill="1" applyBorder="1" applyAlignment="1">
      <alignment horizontal="right"/>
    </xf>
    <xf numFmtId="3" fontId="30" fillId="3" borderId="20" xfId="0" applyNumberFormat="1" applyFont="1" applyFill="1" applyBorder="1"/>
    <xf numFmtId="3" fontId="27" fillId="3" borderId="27" xfId="0" applyNumberFormat="1" applyFont="1" applyFill="1" applyBorder="1"/>
    <xf numFmtId="3" fontId="27" fillId="3" borderId="26" xfId="0" applyNumberFormat="1" applyFont="1" applyFill="1" applyBorder="1"/>
    <xf numFmtId="3" fontId="27" fillId="3" borderId="22" xfId="0" applyNumberFormat="1" applyFont="1" applyFill="1" applyBorder="1"/>
    <xf numFmtId="3" fontId="30" fillId="3" borderId="20" xfId="0" applyNumberFormat="1" applyFont="1" applyFill="1" applyBorder="1" applyAlignment="1">
      <alignment horizontal="right"/>
    </xf>
    <xf numFmtId="3" fontId="30" fillId="3" borderId="26" xfId="0" applyNumberFormat="1" applyFont="1" applyFill="1" applyBorder="1"/>
    <xf numFmtId="3" fontId="30" fillId="3" borderId="22" xfId="0" applyNumberFormat="1" applyFont="1" applyFill="1" applyBorder="1"/>
    <xf numFmtId="3" fontId="30" fillId="3" borderId="20" xfId="0" quotePrefix="1" applyNumberFormat="1" applyFont="1" applyFill="1" applyBorder="1"/>
    <xf numFmtId="4" fontId="27" fillId="3" borderId="26" xfId="0" applyNumberFormat="1" applyFont="1" applyFill="1" applyBorder="1"/>
    <xf numFmtId="4" fontId="27" fillId="3" borderId="22" xfId="0" applyNumberFormat="1" applyFont="1" applyFill="1" applyBorder="1"/>
    <xf numFmtId="4" fontId="27" fillId="3" borderId="19" xfId="0" applyNumberFormat="1" applyFont="1" applyFill="1" applyBorder="1"/>
    <xf numFmtId="2" fontId="30" fillId="3" borderId="20" xfId="0" applyNumberFormat="1" applyFont="1" applyFill="1" applyBorder="1"/>
    <xf numFmtId="2" fontId="27" fillId="3" borderId="27" xfId="0" applyNumberFormat="1" applyFont="1" applyFill="1" applyBorder="1"/>
    <xf numFmtId="2" fontId="30" fillId="3" borderId="20" xfId="0" quotePrefix="1" applyNumberFormat="1" applyFont="1" applyFill="1" applyBorder="1"/>
    <xf numFmtId="0" fontId="30" fillId="3" borderId="20" xfId="0" applyFont="1" applyFill="1" applyBorder="1"/>
    <xf numFmtId="0" fontId="27" fillId="3" borderId="27" xfId="0" applyFont="1" applyFill="1" applyBorder="1"/>
    <xf numFmtId="2" fontId="27" fillId="3" borderId="22" xfId="0" applyNumberFormat="1" applyFont="1" applyFill="1" applyBorder="1"/>
    <xf numFmtId="164" fontId="27" fillId="3" borderId="26" xfId="0" applyNumberFormat="1" applyFont="1" applyFill="1" applyBorder="1"/>
    <xf numFmtId="164" fontId="27" fillId="3" borderId="22" xfId="0" applyNumberFormat="1" applyFont="1" applyFill="1" applyBorder="1"/>
    <xf numFmtId="164" fontId="27" fillId="3" borderId="19" xfId="0" applyNumberFormat="1" applyFont="1" applyFill="1" applyBorder="1"/>
    <xf numFmtId="4" fontId="30" fillId="3" borderId="26" xfId="0" applyNumberFormat="1" applyFont="1" applyFill="1" applyBorder="1"/>
    <xf numFmtId="4" fontId="30" fillId="3" borderId="22" xfId="0" applyNumberFormat="1" applyFont="1" applyFill="1" applyBorder="1"/>
    <xf numFmtId="2" fontId="30" fillId="3" borderId="22" xfId="0" applyNumberFormat="1" applyFont="1" applyFill="1" applyBorder="1"/>
    <xf numFmtId="0" fontId="27" fillId="3" borderId="22" xfId="0" applyFont="1" applyFill="1" applyBorder="1"/>
    <xf numFmtId="0" fontId="27" fillId="3" borderId="19" xfId="0" applyFont="1" applyFill="1" applyBorder="1"/>
    <xf numFmtId="2" fontId="27" fillId="3" borderId="19" xfId="0" applyNumberFormat="1" applyFont="1" applyFill="1" applyBorder="1"/>
    <xf numFmtId="0" fontId="18" fillId="3" borderId="36" xfId="0" applyFont="1" applyFill="1" applyBorder="1"/>
    <xf numFmtId="0" fontId="15" fillId="3" borderId="37" xfId="0" applyFont="1" applyFill="1" applyBorder="1"/>
    <xf numFmtId="165" fontId="18" fillId="3" borderId="38" xfId="0" applyNumberFormat="1" applyFont="1" applyFill="1" applyBorder="1"/>
    <xf numFmtId="165" fontId="18" fillId="3" borderId="39" xfId="0" applyNumberFormat="1" applyFont="1" applyFill="1" applyBorder="1"/>
    <xf numFmtId="0" fontId="41" fillId="0" borderId="17" xfId="0" applyFont="1" applyFill="1" applyBorder="1"/>
    <xf numFmtId="0" fontId="41" fillId="0" borderId="40" xfId="0" applyFont="1" applyFill="1" applyBorder="1"/>
    <xf numFmtId="167" fontId="41" fillId="0" borderId="28" xfId="4" applyNumberFormat="1" applyFont="1" applyFill="1" applyBorder="1"/>
    <xf numFmtId="167" fontId="41" fillId="0" borderId="17" xfId="4" applyNumberFormat="1" applyFont="1" applyFill="1" applyBorder="1"/>
    <xf numFmtId="0" fontId="29" fillId="0" borderId="10" xfId="0" applyFont="1" applyBorder="1" applyAlignment="1">
      <alignment horizontal="center"/>
    </xf>
    <xf numFmtId="0" fontId="30" fillId="8" borderId="41" xfId="0" applyFont="1" applyFill="1" applyBorder="1" applyAlignment="1">
      <alignment horizontal="center"/>
    </xf>
    <xf numFmtId="0" fontId="30" fillId="8" borderId="9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0" borderId="42" xfId="0" applyFont="1" applyBorder="1" applyAlignment="1">
      <alignment horizontal="center"/>
    </xf>
    <xf numFmtId="2" fontId="27" fillId="8" borderId="42" xfId="0" applyNumberFormat="1" applyFont="1" applyFill="1" applyBorder="1"/>
    <xf numFmtId="2" fontId="27" fillId="0" borderId="42" xfId="0" applyNumberFormat="1" applyFont="1" applyBorder="1"/>
    <xf numFmtId="2" fontId="30" fillId="8" borderId="42" xfId="0" applyNumberFormat="1" applyFont="1" applyFill="1" applyBorder="1"/>
    <xf numFmtId="0" fontId="29" fillId="0" borderId="22" xfId="0" applyFont="1" applyBorder="1" applyAlignment="1">
      <alignment horizontal="center"/>
    </xf>
    <xf numFmtId="2" fontId="8" fillId="8" borderId="22" xfId="0" applyNumberFormat="1" applyFont="1" applyFill="1" applyBorder="1"/>
    <xf numFmtId="2" fontId="8" fillId="0" borderId="22" xfId="0" applyNumberFormat="1" applyFont="1" applyBorder="1"/>
    <xf numFmtId="2" fontId="29" fillId="8" borderId="22" xfId="0" applyNumberFormat="1" applyFont="1" applyFill="1" applyBorder="1"/>
    <xf numFmtId="164" fontId="34" fillId="0" borderId="0" xfId="0" applyNumberFormat="1" applyFont="1" applyAlignment="1">
      <alignment horizontal="right"/>
    </xf>
    <xf numFmtId="164" fontId="30" fillId="0" borderId="43" xfId="0" applyNumberFormat="1" applyFont="1" applyBorder="1"/>
    <xf numFmtId="0" fontId="29" fillId="7" borderId="0" xfId="0" applyFont="1" applyFill="1"/>
    <xf numFmtId="164" fontId="29" fillId="7" borderId="0" xfId="0" applyNumberFormat="1" applyFont="1" applyFill="1"/>
    <xf numFmtId="0" fontId="8" fillId="0" borderId="0" xfId="0" applyFont="1" applyBorder="1"/>
    <xf numFmtId="0" fontId="30" fillId="8" borderId="3" xfId="0" applyFont="1" applyFill="1" applyBorder="1" applyAlignment="1">
      <alignment horizontal="center"/>
    </xf>
    <xf numFmtId="0" fontId="30" fillId="8" borderId="25" xfId="0" applyFont="1" applyFill="1" applyBorder="1" applyAlignment="1">
      <alignment horizontal="center"/>
    </xf>
    <xf numFmtId="0" fontId="8" fillId="0" borderId="45" xfId="3" applyFont="1" applyBorder="1"/>
    <xf numFmtId="0" fontId="8" fillId="0" borderId="46" xfId="3" applyFont="1" applyBorder="1" applyAlignment="1">
      <alignment horizontal="center"/>
    </xf>
    <xf numFmtId="2" fontId="8" fillId="8" borderId="17" xfId="3" applyNumberFormat="1" applyFont="1" applyFill="1" applyBorder="1" applyAlignment="1">
      <alignment horizontal="center"/>
    </xf>
    <xf numFmtId="2" fontId="27" fillId="8" borderId="17" xfId="3" applyNumberFormat="1" applyFont="1" applyFill="1" applyBorder="1" applyAlignment="1">
      <alignment horizontal="center"/>
    </xf>
    <xf numFmtId="2" fontId="29" fillId="8" borderId="17" xfId="3" applyNumberFormat="1" applyFont="1" applyFill="1" applyBorder="1" applyAlignment="1">
      <alignment horizontal="center"/>
    </xf>
    <xf numFmtId="2" fontId="8" fillId="8" borderId="22" xfId="3" applyNumberFormat="1" applyFont="1" applyFill="1" applyBorder="1" applyAlignment="1">
      <alignment horizontal="center"/>
    </xf>
    <xf numFmtId="2" fontId="29" fillId="8" borderId="22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37" fontId="8" fillId="2" borderId="47" xfId="2" applyNumberFormat="1" applyFont="1" applyFill="1" applyBorder="1" applyAlignment="1">
      <alignment horizontal="right"/>
    </xf>
    <xf numFmtId="37" fontId="8" fillId="0" borderId="13" xfId="2" applyNumberFormat="1" applyFont="1" applyFill="1" applyBorder="1" applyAlignment="1">
      <alignment horizontal="right"/>
    </xf>
    <xf numFmtId="37" fontId="8" fillId="0" borderId="47" xfId="2" applyNumberFormat="1" applyFont="1" applyFill="1" applyBorder="1" applyAlignment="1">
      <alignment horizontal="right"/>
    </xf>
    <xf numFmtId="164" fontId="34" fillId="3" borderId="22" xfId="0" applyNumberFormat="1" applyFont="1" applyFill="1" applyBorder="1"/>
    <xf numFmtId="0" fontId="30" fillId="0" borderId="33" xfId="0" applyFont="1" applyBorder="1" applyAlignment="1">
      <alignment horizontal="center"/>
    </xf>
    <xf numFmtId="2" fontId="27" fillId="8" borderId="33" xfId="0" applyNumberFormat="1" applyFont="1" applyFill="1" applyBorder="1"/>
    <xf numFmtId="2" fontId="27" fillId="0" borderId="33" xfId="0" applyNumberFormat="1" applyFont="1" applyBorder="1"/>
    <xf numFmtId="2" fontId="30" fillId="8" borderId="33" xfId="0" applyNumberFormat="1" applyFont="1" applyFill="1" applyBorder="1"/>
    <xf numFmtId="0" fontId="30" fillId="0" borderId="22" xfId="0" applyFont="1" applyBorder="1" applyAlignment="1">
      <alignment horizontal="center"/>
    </xf>
    <xf numFmtId="2" fontId="27" fillId="8" borderId="22" xfId="0" applyNumberFormat="1" applyFont="1" applyFill="1" applyBorder="1"/>
    <xf numFmtId="2" fontId="27" fillId="0" borderId="22" xfId="0" applyNumberFormat="1" applyFont="1" applyBorder="1"/>
    <xf numFmtId="2" fontId="30" fillId="8" borderId="22" xfId="0" applyNumberFormat="1" applyFont="1" applyFill="1" applyBorder="1"/>
    <xf numFmtId="0" fontId="35" fillId="0" borderId="0" xfId="0" applyFont="1"/>
    <xf numFmtId="0" fontId="34" fillId="0" borderId="0" xfId="0" applyFont="1" applyFill="1"/>
    <xf numFmtId="164" fontId="34" fillId="0" borderId="0" xfId="0" applyNumberFormat="1" applyFont="1" applyFill="1"/>
    <xf numFmtId="0" fontId="39" fillId="0" borderId="0" xfId="0" applyFont="1" applyFill="1"/>
    <xf numFmtId="0" fontId="35" fillId="0" borderId="0" xfId="0" applyFont="1" applyFill="1"/>
    <xf numFmtId="43" fontId="34" fillId="0" borderId="0" xfId="1" applyFont="1" applyFill="1"/>
    <xf numFmtId="164" fontId="27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</cellXfs>
  <cellStyles count="5">
    <cellStyle name="Comma" xfId="1" builtinId="3"/>
    <cellStyle name="Comma 2" xfId="2"/>
    <cellStyle name="Normal" xfId="0" builtinId="0"/>
    <cellStyle name="Normal 3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5%20WAPC%20and%20WCL%20files/2015%20WCL%20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6%20WAPC%20and%20WCL%20files/2016%20WC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7%20WAPC%20and%20WCL%20files/2017%20WC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8%20WAPC%20and%20WCL%20files/2018%20WC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9%20WAPC%20and%20WCL%20files/2019%20WC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0%20WAPC%20and%20WCL%20files/2020%20W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>
        <row r="4">
          <cell r="B4">
            <v>1349.5</v>
          </cell>
          <cell r="C4">
            <v>531.5</v>
          </cell>
          <cell r="D4">
            <v>560.5</v>
          </cell>
          <cell r="E4">
            <v>1021.5</v>
          </cell>
          <cell r="F4">
            <v>1030.5</v>
          </cell>
          <cell r="G4">
            <v>1740.5</v>
          </cell>
          <cell r="H4">
            <v>594</v>
          </cell>
          <cell r="I4">
            <v>430.5</v>
          </cell>
        </row>
        <row r="11">
          <cell r="B11">
            <v>3121.5</v>
          </cell>
          <cell r="C11">
            <v>2223.5</v>
          </cell>
          <cell r="D11">
            <v>2632</v>
          </cell>
          <cell r="E11">
            <v>3670</v>
          </cell>
          <cell r="F11">
            <v>2484</v>
          </cell>
          <cell r="G11">
            <v>4624</v>
          </cell>
          <cell r="H11">
            <v>2598</v>
          </cell>
          <cell r="I11">
            <v>2492.5</v>
          </cell>
        </row>
        <row r="16">
          <cell r="B16">
            <v>14705.5</v>
          </cell>
          <cell r="C16">
            <v>8937</v>
          </cell>
          <cell r="D16">
            <v>12649</v>
          </cell>
          <cell r="E16">
            <v>15453</v>
          </cell>
          <cell r="F16">
            <v>14231</v>
          </cell>
          <cell r="G16">
            <v>21195.5</v>
          </cell>
          <cell r="H16">
            <v>14499</v>
          </cell>
          <cell r="I16">
            <v>14353.5</v>
          </cell>
        </row>
        <row r="25">
          <cell r="B25">
            <v>119</v>
          </cell>
          <cell r="C25">
            <v>40</v>
          </cell>
          <cell r="D25">
            <v>33.5</v>
          </cell>
          <cell r="E25">
            <v>118.5</v>
          </cell>
          <cell r="F25">
            <v>77.5</v>
          </cell>
          <cell r="G25">
            <v>117.5</v>
          </cell>
          <cell r="H25">
            <v>44.5</v>
          </cell>
          <cell r="I25">
            <v>53</v>
          </cell>
        </row>
        <row r="34">
          <cell r="B34">
            <v>1784</v>
          </cell>
          <cell r="C34">
            <v>1350.5</v>
          </cell>
          <cell r="D34">
            <v>1006</v>
          </cell>
          <cell r="E34">
            <v>946</v>
          </cell>
          <cell r="F34">
            <v>1013</v>
          </cell>
          <cell r="G34">
            <v>1915.5</v>
          </cell>
          <cell r="H34">
            <v>1282.5</v>
          </cell>
          <cell r="I34">
            <v>614</v>
          </cell>
        </row>
        <row r="42">
          <cell r="B42">
            <v>2379</v>
          </cell>
          <cell r="C42">
            <v>1237</v>
          </cell>
          <cell r="D42">
            <v>933</v>
          </cell>
          <cell r="E42">
            <v>1226.5</v>
          </cell>
          <cell r="F42">
            <v>1429</v>
          </cell>
          <cell r="G42">
            <v>2702.5</v>
          </cell>
          <cell r="H42">
            <v>1310.5</v>
          </cell>
          <cell r="I42">
            <v>885.5</v>
          </cell>
        </row>
        <row r="49">
          <cell r="B49">
            <v>698</v>
          </cell>
          <cell r="C49">
            <v>311</v>
          </cell>
          <cell r="D49">
            <v>221</v>
          </cell>
          <cell r="E49">
            <v>223.5</v>
          </cell>
          <cell r="F49">
            <v>460.5</v>
          </cell>
          <cell r="G49">
            <v>600</v>
          </cell>
          <cell r="H49">
            <v>319</v>
          </cell>
          <cell r="I49">
            <v>229</v>
          </cell>
        </row>
        <row r="56">
          <cell r="B56">
            <v>705</v>
          </cell>
          <cell r="C56">
            <v>524</v>
          </cell>
          <cell r="D56">
            <v>729</v>
          </cell>
          <cell r="E56">
            <v>361</v>
          </cell>
          <cell r="F56">
            <v>530</v>
          </cell>
          <cell r="G56">
            <v>918</v>
          </cell>
          <cell r="H56">
            <v>425.5</v>
          </cell>
          <cell r="I56">
            <v>166</v>
          </cell>
        </row>
        <row r="61">
          <cell r="B61">
            <v>123.5</v>
          </cell>
          <cell r="C61">
            <v>34</v>
          </cell>
          <cell r="D61">
            <v>36.5</v>
          </cell>
          <cell r="E61">
            <v>24</v>
          </cell>
          <cell r="F61">
            <v>35</v>
          </cell>
          <cell r="G61">
            <v>62.5</v>
          </cell>
          <cell r="H61">
            <v>39.5</v>
          </cell>
          <cell r="I61">
            <v>29.5</v>
          </cell>
        </row>
        <row r="68">
          <cell r="B68">
            <v>127</v>
          </cell>
          <cell r="C68">
            <v>60</v>
          </cell>
          <cell r="D68">
            <v>78.5</v>
          </cell>
          <cell r="E68">
            <v>155</v>
          </cell>
          <cell r="F68">
            <v>85</v>
          </cell>
          <cell r="G68">
            <v>96.5</v>
          </cell>
          <cell r="H68">
            <v>96.5</v>
          </cell>
          <cell r="I68">
            <v>53.5</v>
          </cell>
        </row>
        <row r="72">
          <cell r="B72">
            <v>401</v>
          </cell>
          <cell r="C72">
            <v>184.5</v>
          </cell>
          <cell r="D72">
            <v>128</v>
          </cell>
          <cell r="E72">
            <v>311.5</v>
          </cell>
          <cell r="F72">
            <v>193</v>
          </cell>
          <cell r="G72">
            <v>186</v>
          </cell>
          <cell r="H72">
            <v>392.5</v>
          </cell>
          <cell r="I72">
            <v>140.5</v>
          </cell>
        </row>
        <row r="79">
          <cell r="B79">
            <v>338.5</v>
          </cell>
          <cell r="C79">
            <v>142.5</v>
          </cell>
          <cell r="D79">
            <v>408</v>
          </cell>
          <cell r="E79">
            <v>1013</v>
          </cell>
          <cell r="F79">
            <v>445.5</v>
          </cell>
          <cell r="G79">
            <v>493.5</v>
          </cell>
          <cell r="H79">
            <v>399</v>
          </cell>
          <cell r="I79">
            <v>373</v>
          </cell>
        </row>
        <row r="84">
          <cell r="B84">
            <v>417.5</v>
          </cell>
          <cell r="C84">
            <v>170.5</v>
          </cell>
          <cell r="D84">
            <v>103</v>
          </cell>
          <cell r="E84">
            <v>62</v>
          </cell>
          <cell r="F84">
            <v>66</v>
          </cell>
          <cell r="G84">
            <v>267.5</v>
          </cell>
          <cell r="H84">
            <v>92.5</v>
          </cell>
          <cell r="I84">
            <v>41.5</v>
          </cell>
        </row>
        <row r="88">
          <cell r="B88">
            <v>210</v>
          </cell>
          <cell r="C88">
            <v>181.5</v>
          </cell>
          <cell r="D88">
            <v>136.5</v>
          </cell>
          <cell r="E88">
            <v>111</v>
          </cell>
          <cell r="F88">
            <v>145.5</v>
          </cell>
          <cell r="G88">
            <v>184</v>
          </cell>
          <cell r="H88">
            <v>105.5</v>
          </cell>
          <cell r="I88">
            <v>75.5</v>
          </cell>
        </row>
        <row r="93">
          <cell r="B93">
            <v>30.5</v>
          </cell>
          <cell r="C93">
            <v>13</v>
          </cell>
          <cell r="D93">
            <v>4.5</v>
          </cell>
          <cell r="E93">
            <v>8</v>
          </cell>
          <cell r="F93">
            <v>5.5</v>
          </cell>
          <cell r="G93">
            <v>31.5</v>
          </cell>
          <cell r="H93">
            <v>13</v>
          </cell>
          <cell r="I93">
            <v>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)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1480.5</v>
          </cell>
          <cell r="C4">
            <v>571.5</v>
          </cell>
          <cell r="D4">
            <v>510.5</v>
          </cell>
          <cell r="E4">
            <v>844</v>
          </cell>
          <cell r="F4">
            <v>1039.5</v>
          </cell>
          <cell r="G4">
            <v>1988.5</v>
          </cell>
          <cell r="H4">
            <v>611</v>
          </cell>
          <cell r="I4">
            <v>414</v>
          </cell>
        </row>
        <row r="11">
          <cell r="B11">
            <v>2862.5</v>
          </cell>
          <cell r="C11">
            <v>2075</v>
          </cell>
          <cell r="D11">
            <v>2545</v>
          </cell>
          <cell r="E11">
            <v>3209.5</v>
          </cell>
          <cell r="F11">
            <v>2181</v>
          </cell>
          <cell r="G11">
            <v>4608.5</v>
          </cell>
          <cell r="H11">
            <v>2485</v>
          </cell>
          <cell r="I11">
            <v>1983.5</v>
          </cell>
        </row>
        <row r="16">
          <cell r="B16">
            <v>14534.5</v>
          </cell>
          <cell r="C16">
            <v>7805.5</v>
          </cell>
          <cell r="D16">
            <v>10626.5</v>
          </cell>
          <cell r="E16">
            <v>14515.5</v>
          </cell>
          <cell r="F16">
            <v>12819</v>
          </cell>
          <cell r="G16">
            <v>18439.5</v>
          </cell>
          <cell r="H16">
            <v>14199</v>
          </cell>
          <cell r="I16">
            <v>11222.5</v>
          </cell>
        </row>
        <row r="25">
          <cell r="B25">
            <v>127.5</v>
          </cell>
          <cell r="C25">
            <v>38</v>
          </cell>
          <cell r="D25">
            <v>32.5</v>
          </cell>
          <cell r="E25">
            <v>108</v>
          </cell>
          <cell r="F25">
            <v>92</v>
          </cell>
          <cell r="G25">
            <v>132</v>
          </cell>
          <cell r="H25">
            <v>43</v>
          </cell>
          <cell r="I25">
            <v>59.5</v>
          </cell>
        </row>
        <row r="34">
          <cell r="B34">
            <v>1767</v>
          </cell>
          <cell r="C34">
            <v>1338.5</v>
          </cell>
          <cell r="D34">
            <v>1046</v>
          </cell>
          <cell r="E34">
            <v>975</v>
          </cell>
          <cell r="F34">
            <v>1107</v>
          </cell>
          <cell r="G34">
            <v>1830.5</v>
          </cell>
          <cell r="H34">
            <v>1198</v>
          </cell>
          <cell r="I34">
            <v>616</v>
          </cell>
        </row>
        <row r="42">
          <cell r="B42">
            <v>2315.5</v>
          </cell>
          <cell r="C42">
            <v>1458</v>
          </cell>
          <cell r="D42">
            <v>990</v>
          </cell>
          <cell r="E42">
            <v>1359</v>
          </cell>
          <cell r="F42">
            <v>1564</v>
          </cell>
          <cell r="G42">
            <v>2674.5</v>
          </cell>
          <cell r="H42">
            <v>1181</v>
          </cell>
          <cell r="I42">
            <v>843.5</v>
          </cell>
        </row>
        <row r="49">
          <cell r="B49">
            <v>732</v>
          </cell>
          <cell r="C49">
            <v>314.5</v>
          </cell>
          <cell r="D49">
            <v>203</v>
          </cell>
          <cell r="E49">
            <v>249.5</v>
          </cell>
          <cell r="F49">
            <v>485</v>
          </cell>
          <cell r="G49">
            <v>586</v>
          </cell>
          <cell r="H49">
            <v>305</v>
          </cell>
          <cell r="I49">
            <v>212.5</v>
          </cell>
        </row>
        <row r="56">
          <cell r="B56">
            <v>637.5</v>
          </cell>
          <cell r="C56">
            <v>395.5</v>
          </cell>
          <cell r="D56">
            <v>648</v>
          </cell>
          <cell r="E56">
            <v>346.5</v>
          </cell>
          <cell r="F56">
            <v>479</v>
          </cell>
          <cell r="G56">
            <v>928.5</v>
          </cell>
          <cell r="H56">
            <v>403</v>
          </cell>
          <cell r="I56">
            <v>154.5</v>
          </cell>
        </row>
        <row r="61">
          <cell r="B61">
            <v>119</v>
          </cell>
          <cell r="C61">
            <v>36.5</v>
          </cell>
          <cell r="D61">
            <v>35.5</v>
          </cell>
          <cell r="E61">
            <v>30.5</v>
          </cell>
          <cell r="F61">
            <v>37.5</v>
          </cell>
          <cell r="G61">
            <v>65.5</v>
          </cell>
          <cell r="H61">
            <v>42</v>
          </cell>
          <cell r="I61">
            <v>25.5</v>
          </cell>
        </row>
        <row r="68">
          <cell r="B68">
            <v>127</v>
          </cell>
          <cell r="C68">
            <v>50.5</v>
          </cell>
          <cell r="D68">
            <v>65.5</v>
          </cell>
          <cell r="E68">
            <v>108.5</v>
          </cell>
          <cell r="F68">
            <v>67</v>
          </cell>
          <cell r="G68">
            <v>105.5</v>
          </cell>
          <cell r="H68">
            <v>97.5</v>
          </cell>
          <cell r="I68">
            <v>41</v>
          </cell>
        </row>
        <row r="72">
          <cell r="B72">
            <v>412.5</v>
          </cell>
          <cell r="C72">
            <v>153</v>
          </cell>
          <cell r="D72">
            <v>127</v>
          </cell>
          <cell r="E72">
            <v>205</v>
          </cell>
          <cell r="F72">
            <v>166.5</v>
          </cell>
          <cell r="G72">
            <v>213.5</v>
          </cell>
          <cell r="H72">
            <v>373.5</v>
          </cell>
          <cell r="I72">
            <v>116</v>
          </cell>
        </row>
        <row r="79">
          <cell r="B79">
            <v>336</v>
          </cell>
          <cell r="C79">
            <v>145</v>
          </cell>
          <cell r="D79">
            <v>374</v>
          </cell>
          <cell r="E79">
            <v>764</v>
          </cell>
          <cell r="F79">
            <v>418.5</v>
          </cell>
          <cell r="G79">
            <v>495</v>
          </cell>
          <cell r="H79">
            <v>370.5</v>
          </cell>
          <cell r="I79">
            <v>307.5</v>
          </cell>
        </row>
        <row r="84">
          <cell r="B84">
            <v>405</v>
          </cell>
          <cell r="C84">
            <v>151</v>
          </cell>
          <cell r="D84">
            <v>88</v>
          </cell>
          <cell r="E84">
            <v>56</v>
          </cell>
          <cell r="F84">
            <v>68</v>
          </cell>
          <cell r="G84">
            <v>227</v>
          </cell>
          <cell r="H84">
            <v>95</v>
          </cell>
          <cell r="I84">
            <v>37.5</v>
          </cell>
        </row>
        <row r="88">
          <cell r="B88">
            <v>245</v>
          </cell>
          <cell r="C88">
            <v>187.5</v>
          </cell>
          <cell r="D88">
            <v>159</v>
          </cell>
          <cell r="E88">
            <v>123.5</v>
          </cell>
          <cell r="F88">
            <v>139.5</v>
          </cell>
          <cell r="G88">
            <v>223.5</v>
          </cell>
          <cell r="H88">
            <v>113.5</v>
          </cell>
          <cell r="I88">
            <v>65</v>
          </cell>
        </row>
        <row r="93">
          <cell r="B93">
            <v>36.5</v>
          </cell>
          <cell r="C93">
            <v>18</v>
          </cell>
          <cell r="D93">
            <v>4.5</v>
          </cell>
          <cell r="E93">
            <v>8.5</v>
          </cell>
          <cell r="F93">
            <v>7.5</v>
          </cell>
          <cell r="G93">
            <v>42</v>
          </cell>
          <cell r="H93">
            <v>19.5</v>
          </cell>
          <cell r="I93">
            <v>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1582.5</v>
          </cell>
          <cell r="C4">
            <v>616</v>
          </cell>
          <cell r="D4">
            <v>470</v>
          </cell>
          <cell r="E4">
            <v>694.5</v>
          </cell>
          <cell r="F4">
            <v>997.5</v>
          </cell>
          <cell r="G4">
            <v>2025</v>
          </cell>
          <cell r="H4">
            <v>636</v>
          </cell>
          <cell r="I4">
            <v>378.5</v>
          </cell>
        </row>
        <row r="11">
          <cell r="B11">
            <v>3339</v>
          </cell>
          <cell r="C11">
            <v>1938.5</v>
          </cell>
          <cell r="D11">
            <v>2429</v>
          </cell>
          <cell r="E11">
            <v>2904.5</v>
          </cell>
          <cell r="F11">
            <v>2046.5</v>
          </cell>
          <cell r="G11">
            <v>4735</v>
          </cell>
          <cell r="H11">
            <v>2430</v>
          </cell>
          <cell r="I11">
            <v>1644</v>
          </cell>
        </row>
        <row r="16">
          <cell r="B16">
            <v>13948</v>
          </cell>
          <cell r="C16">
            <v>7414</v>
          </cell>
          <cell r="D16">
            <v>8546</v>
          </cell>
          <cell r="E16">
            <v>12511.5</v>
          </cell>
          <cell r="F16">
            <v>12430.5</v>
          </cell>
          <cell r="G16">
            <v>15955.5</v>
          </cell>
          <cell r="H16">
            <v>12740.5</v>
          </cell>
          <cell r="I16">
            <v>8894.5</v>
          </cell>
        </row>
        <row r="25">
          <cell r="B25">
            <v>124.5</v>
          </cell>
          <cell r="C25">
            <v>45.5</v>
          </cell>
          <cell r="D25">
            <v>34</v>
          </cell>
          <cell r="E25">
            <v>92.5</v>
          </cell>
          <cell r="F25">
            <v>83.5</v>
          </cell>
          <cell r="G25">
            <v>124.5</v>
          </cell>
          <cell r="H25">
            <v>40.5</v>
          </cell>
          <cell r="I25">
            <v>54</v>
          </cell>
        </row>
        <row r="34">
          <cell r="B34">
            <v>1882.5</v>
          </cell>
          <cell r="C34">
            <v>1427.5</v>
          </cell>
          <cell r="D34">
            <v>954.5</v>
          </cell>
          <cell r="E34">
            <v>908.5</v>
          </cell>
          <cell r="F34">
            <v>1014</v>
          </cell>
          <cell r="G34">
            <v>1798.5</v>
          </cell>
          <cell r="H34">
            <v>1150.5</v>
          </cell>
          <cell r="I34">
            <v>557.5</v>
          </cell>
        </row>
        <row r="42">
          <cell r="B42">
            <v>2369</v>
          </cell>
          <cell r="C42">
            <v>1823</v>
          </cell>
          <cell r="D42">
            <v>1078.5</v>
          </cell>
          <cell r="E42">
            <v>1398</v>
          </cell>
          <cell r="F42">
            <v>1617.5</v>
          </cell>
          <cell r="G42">
            <v>2783</v>
          </cell>
          <cell r="H42">
            <v>1149.5</v>
          </cell>
          <cell r="I42">
            <v>887</v>
          </cell>
        </row>
        <row r="49">
          <cell r="B49">
            <v>739.5</v>
          </cell>
          <cell r="C49">
            <v>312</v>
          </cell>
          <cell r="D49">
            <v>195</v>
          </cell>
          <cell r="E49">
            <v>270.5</v>
          </cell>
          <cell r="F49">
            <v>460</v>
          </cell>
          <cell r="G49">
            <v>558.5</v>
          </cell>
          <cell r="H49">
            <v>291.5</v>
          </cell>
          <cell r="I49">
            <v>196</v>
          </cell>
        </row>
        <row r="56">
          <cell r="B56">
            <v>614.5</v>
          </cell>
          <cell r="C56">
            <v>347</v>
          </cell>
          <cell r="D56">
            <v>485</v>
          </cell>
          <cell r="E56">
            <v>304.5</v>
          </cell>
          <cell r="F56">
            <v>385.5</v>
          </cell>
          <cell r="G56">
            <v>836</v>
          </cell>
          <cell r="H56">
            <v>374</v>
          </cell>
          <cell r="I56">
            <v>145</v>
          </cell>
        </row>
        <row r="61">
          <cell r="B61">
            <v>113.5</v>
          </cell>
          <cell r="C61">
            <v>44.5</v>
          </cell>
          <cell r="D61">
            <v>25</v>
          </cell>
          <cell r="E61">
            <v>33.5</v>
          </cell>
          <cell r="F61">
            <v>37.5</v>
          </cell>
          <cell r="G61">
            <v>84</v>
          </cell>
          <cell r="H61">
            <v>34.5</v>
          </cell>
          <cell r="I61">
            <v>26.5</v>
          </cell>
        </row>
        <row r="68">
          <cell r="B68">
            <v>129.5</v>
          </cell>
          <cell r="C68">
            <v>48</v>
          </cell>
          <cell r="D68">
            <v>58.5</v>
          </cell>
          <cell r="E68">
            <v>68.5</v>
          </cell>
          <cell r="F68">
            <v>65.5</v>
          </cell>
          <cell r="G68">
            <v>102.5</v>
          </cell>
          <cell r="H68">
            <v>94.5</v>
          </cell>
          <cell r="I68">
            <v>34.5</v>
          </cell>
        </row>
        <row r="72">
          <cell r="B72">
            <v>429.5</v>
          </cell>
          <cell r="C72">
            <v>142.5</v>
          </cell>
          <cell r="D72">
            <v>120.5</v>
          </cell>
          <cell r="E72">
            <v>156</v>
          </cell>
          <cell r="F72">
            <v>175.5</v>
          </cell>
          <cell r="G72">
            <v>244</v>
          </cell>
          <cell r="H72">
            <v>384.5</v>
          </cell>
          <cell r="I72">
            <v>115</v>
          </cell>
        </row>
        <row r="79">
          <cell r="B79">
            <v>322</v>
          </cell>
          <cell r="C79">
            <v>152.5</v>
          </cell>
          <cell r="D79">
            <v>355.5</v>
          </cell>
          <cell r="E79">
            <v>632</v>
          </cell>
          <cell r="F79">
            <v>402</v>
          </cell>
          <cell r="G79">
            <v>467.5</v>
          </cell>
          <cell r="H79">
            <v>358.5</v>
          </cell>
          <cell r="I79">
            <v>289</v>
          </cell>
        </row>
        <row r="84">
          <cell r="B84">
            <v>391.5</v>
          </cell>
          <cell r="C84">
            <v>156</v>
          </cell>
          <cell r="D84">
            <v>92.5</v>
          </cell>
          <cell r="E84">
            <v>54</v>
          </cell>
          <cell r="F84">
            <v>50</v>
          </cell>
          <cell r="G84">
            <v>166</v>
          </cell>
          <cell r="H84">
            <v>81.5</v>
          </cell>
          <cell r="I84">
            <v>29</v>
          </cell>
        </row>
        <row r="88">
          <cell r="B88">
            <v>247</v>
          </cell>
          <cell r="C88">
            <v>205</v>
          </cell>
          <cell r="D88">
            <v>138</v>
          </cell>
          <cell r="E88">
            <v>117.5</v>
          </cell>
          <cell r="F88">
            <v>142.5</v>
          </cell>
          <cell r="G88">
            <v>256</v>
          </cell>
          <cell r="H88">
            <v>114.5</v>
          </cell>
          <cell r="I88">
            <v>82</v>
          </cell>
        </row>
        <row r="93">
          <cell r="B93">
            <v>41.5</v>
          </cell>
          <cell r="C93">
            <v>26.5</v>
          </cell>
          <cell r="D93">
            <v>12.5</v>
          </cell>
          <cell r="E93">
            <v>11.5</v>
          </cell>
          <cell r="F93">
            <v>20</v>
          </cell>
          <cell r="G93">
            <v>64</v>
          </cell>
          <cell r="H93">
            <v>23.5</v>
          </cell>
          <cell r="I93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475</v>
          </cell>
          <cell r="E6">
            <v>630</v>
          </cell>
          <cell r="F6">
            <v>641</v>
          </cell>
          <cell r="G6">
            <v>1583</v>
          </cell>
          <cell r="H6">
            <v>1969</v>
          </cell>
          <cell r="I6">
            <v>345</v>
          </cell>
          <cell r="J6">
            <v>655</v>
          </cell>
          <cell r="K6">
            <v>994</v>
          </cell>
        </row>
        <row r="7">
          <cell r="D7">
            <v>2492</v>
          </cell>
          <cell r="E7">
            <v>1917</v>
          </cell>
          <cell r="F7">
            <v>2461</v>
          </cell>
          <cell r="G7">
            <v>3826</v>
          </cell>
          <cell r="H7">
            <v>4630</v>
          </cell>
          <cell r="I7">
            <v>1614</v>
          </cell>
          <cell r="J7">
            <v>2922</v>
          </cell>
          <cell r="K7">
            <v>2125</v>
          </cell>
        </row>
        <row r="8">
          <cell r="D8">
            <v>8478</v>
          </cell>
          <cell r="E8">
            <v>7711</v>
          </cell>
          <cell r="F8">
            <v>12067</v>
          </cell>
          <cell r="G8">
            <v>13799</v>
          </cell>
          <cell r="H8">
            <v>15166</v>
          </cell>
          <cell r="I8">
            <v>8857</v>
          </cell>
          <cell r="J8">
            <v>12482</v>
          </cell>
          <cell r="K8">
            <v>13185</v>
          </cell>
        </row>
        <row r="9">
          <cell r="D9">
            <v>33</v>
          </cell>
          <cell r="E9">
            <v>52</v>
          </cell>
          <cell r="F9">
            <v>43</v>
          </cell>
          <cell r="G9">
            <v>119</v>
          </cell>
          <cell r="H9">
            <v>121</v>
          </cell>
          <cell r="I9">
            <v>53</v>
          </cell>
          <cell r="J9">
            <v>69</v>
          </cell>
          <cell r="K9">
            <v>78</v>
          </cell>
        </row>
        <row r="10">
          <cell r="D10">
            <v>904</v>
          </cell>
          <cell r="E10">
            <v>1452</v>
          </cell>
          <cell r="F10">
            <v>1112</v>
          </cell>
          <cell r="G10">
            <v>1953</v>
          </cell>
          <cell r="H10">
            <v>1858</v>
          </cell>
          <cell r="I10">
            <v>535</v>
          </cell>
          <cell r="J10">
            <v>835</v>
          </cell>
          <cell r="K10">
            <v>983</v>
          </cell>
        </row>
        <row r="11">
          <cell r="D11">
            <v>1157</v>
          </cell>
          <cell r="E11">
            <v>2105</v>
          </cell>
          <cell r="F11">
            <v>1196</v>
          </cell>
          <cell r="G11">
            <v>2386</v>
          </cell>
          <cell r="H11">
            <v>2919</v>
          </cell>
          <cell r="I11">
            <v>945</v>
          </cell>
          <cell r="J11">
            <v>1420</v>
          </cell>
          <cell r="K11">
            <v>1669</v>
          </cell>
        </row>
        <row r="12">
          <cell r="D12">
            <v>204</v>
          </cell>
          <cell r="E12">
            <v>299</v>
          </cell>
          <cell r="F12">
            <v>271</v>
          </cell>
          <cell r="G12">
            <v>725</v>
          </cell>
          <cell r="H12">
            <v>578</v>
          </cell>
          <cell r="I12">
            <v>189</v>
          </cell>
          <cell r="J12">
            <v>277</v>
          </cell>
          <cell r="K12">
            <v>423</v>
          </cell>
        </row>
        <row r="13">
          <cell r="D13">
            <v>412</v>
          </cell>
          <cell r="E13">
            <v>330</v>
          </cell>
          <cell r="F13">
            <v>372</v>
          </cell>
          <cell r="G13">
            <v>614</v>
          </cell>
          <cell r="H13">
            <v>779</v>
          </cell>
          <cell r="I13">
            <v>144</v>
          </cell>
          <cell r="J13">
            <v>272</v>
          </cell>
          <cell r="K13">
            <v>340</v>
          </cell>
        </row>
        <row r="14">
          <cell r="D14">
            <v>26</v>
          </cell>
          <cell r="E14">
            <v>55</v>
          </cell>
          <cell r="F14">
            <v>32</v>
          </cell>
          <cell r="G14">
            <v>115</v>
          </cell>
          <cell r="H14">
            <v>98</v>
          </cell>
          <cell r="I14">
            <v>29</v>
          </cell>
          <cell r="J14">
            <v>33</v>
          </cell>
          <cell r="K14">
            <v>40</v>
          </cell>
        </row>
        <row r="15">
          <cell r="D15">
            <v>56</v>
          </cell>
          <cell r="E15">
            <v>52</v>
          </cell>
          <cell r="F15">
            <v>96</v>
          </cell>
          <cell r="G15">
            <v>122</v>
          </cell>
          <cell r="H15">
            <v>92</v>
          </cell>
          <cell r="I15">
            <v>37</v>
          </cell>
          <cell r="J15">
            <v>70</v>
          </cell>
          <cell r="K15">
            <v>75</v>
          </cell>
        </row>
        <row r="16">
          <cell r="D16">
            <v>101</v>
          </cell>
          <cell r="E16">
            <v>141</v>
          </cell>
          <cell r="F16">
            <v>420</v>
          </cell>
          <cell r="G16">
            <v>434</v>
          </cell>
          <cell r="H16">
            <v>263</v>
          </cell>
          <cell r="I16">
            <v>125</v>
          </cell>
          <cell r="J16">
            <v>168</v>
          </cell>
          <cell r="K16">
            <v>198</v>
          </cell>
        </row>
        <row r="17">
          <cell r="D17">
            <v>374</v>
          </cell>
          <cell r="E17">
            <v>146</v>
          </cell>
          <cell r="F17">
            <v>381</v>
          </cell>
          <cell r="G17">
            <v>323</v>
          </cell>
          <cell r="H17">
            <v>474</v>
          </cell>
          <cell r="I17">
            <v>297</v>
          </cell>
          <cell r="J17">
            <v>601</v>
          </cell>
          <cell r="K17">
            <v>423</v>
          </cell>
        </row>
        <row r="18">
          <cell r="D18">
            <v>94</v>
          </cell>
          <cell r="E18">
            <v>163</v>
          </cell>
          <cell r="F18">
            <v>64</v>
          </cell>
          <cell r="G18">
            <v>409</v>
          </cell>
          <cell r="H18">
            <v>136</v>
          </cell>
          <cell r="I18">
            <v>29</v>
          </cell>
          <cell r="J18">
            <v>57</v>
          </cell>
          <cell r="K18">
            <v>40</v>
          </cell>
        </row>
        <row r="19">
          <cell r="D19">
            <v>118</v>
          </cell>
          <cell r="E19">
            <v>215</v>
          </cell>
          <cell r="F19">
            <v>125</v>
          </cell>
          <cell r="G19">
            <v>243</v>
          </cell>
          <cell r="H19">
            <v>276</v>
          </cell>
          <cell r="I19">
            <v>101</v>
          </cell>
          <cell r="J19">
            <v>129</v>
          </cell>
          <cell r="K19">
            <v>152</v>
          </cell>
        </row>
        <row r="20">
          <cell r="D20">
            <v>20</v>
          </cell>
          <cell r="E20">
            <v>36</v>
          </cell>
          <cell r="F20">
            <v>32</v>
          </cell>
          <cell r="G20">
            <v>37</v>
          </cell>
          <cell r="H20">
            <v>83</v>
          </cell>
          <cell r="I20">
            <v>14</v>
          </cell>
          <cell r="J20">
            <v>14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19-20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524</v>
          </cell>
          <cell r="E6">
            <v>733</v>
          </cell>
          <cell r="F6">
            <v>529</v>
          </cell>
          <cell r="G6">
            <v>1962</v>
          </cell>
          <cell r="H6">
            <v>1958</v>
          </cell>
          <cell r="I6">
            <v>302</v>
          </cell>
          <cell r="J6">
            <v>692</v>
          </cell>
          <cell r="K6">
            <v>885</v>
          </cell>
        </row>
        <row r="7">
          <cell r="D7">
            <v>2476</v>
          </cell>
          <cell r="E7">
            <v>1881</v>
          </cell>
          <cell r="F7">
            <v>2470</v>
          </cell>
          <cell r="G7">
            <v>3522</v>
          </cell>
          <cell r="H7">
            <v>3930</v>
          </cell>
          <cell r="I7">
            <v>1603</v>
          </cell>
          <cell r="J7">
            <v>2757</v>
          </cell>
          <cell r="K7">
            <v>1894</v>
          </cell>
        </row>
        <row r="8">
          <cell r="D8">
            <v>8498</v>
          </cell>
          <cell r="E8">
            <v>8832</v>
          </cell>
          <cell r="F8">
            <v>13191</v>
          </cell>
          <cell r="G8">
            <v>14710</v>
          </cell>
          <cell r="H8">
            <v>16159</v>
          </cell>
          <cell r="I8">
            <v>8792</v>
          </cell>
          <cell r="J8">
            <v>11524</v>
          </cell>
          <cell r="K8">
            <v>11088</v>
          </cell>
        </row>
        <row r="9">
          <cell r="D9">
            <v>27</v>
          </cell>
          <cell r="E9">
            <v>39</v>
          </cell>
          <cell r="F9">
            <v>40</v>
          </cell>
          <cell r="G9">
            <v>141</v>
          </cell>
          <cell r="H9">
            <v>93</v>
          </cell>
          <cell r="I9">
            <v>35</v>
          </cell>
          <cell r="J9">
            <v>56</v>
          </cell>
          <cell r="K9">
            <v>48</v>
          </cell>
        </row>
        <row r="10">
          <cell r="D10">
            <v>680</v>
          </cell>
          <cell r="E10">
            <v>989</v>
          </cell>
          <cell r="F10">
            <v>934</v>
          </cell>
          <cell r="G10">
            <v>1892</v>
          </cell>
          <cell r="H10">
            <v>1413</v>
          </cell>
          <cell r="I10">
            <v>428</v>
          </cell>
          <cell r="J10">
            <v>744</v>
          </cell>
          <cell r="K10">
            <v>801</v>
          </cell>
        </row>
        <row r="11">
          <cell r="D11">
            <v>864</v>
          </cell>
          <cell r="E11">
            <v>1574</v>
          </cell>
          <cell r="F11">
            <v>1101</v>
          </cell>
          <cell r="G11">
            <v>2442</v>
          </cell>
          <cell r="H11">
            <v>2557</v>
          </cell>
          <cell r="I11">
            <v>823</v>
          </cell>
          <cell r="J11">
            <v>1277</v>
          </cell>
          <cell r="K11">
            <v>1463</v>
          </cell>
        </row>
        <row r="12">
          <cell r="D12">
            <v>170</v>
          </cell>
          <cell r="E12">
            <v>265</v>
          </cell>
          <cell r="F12">
            <v>279</v>
          </cell>
          <cell r="G12">
            <v>695</v>
          </cell>
          <cell r="H12">
            <v>569</v>
          </cell>
          <cell r="I12">
            <v>200</v>
          </cell>
          <cell r="J12">
            <v>223</v>
          </cell>
          <cell r="K12">
            <v>395</v>
          </cell>
        </row>
        <row r="13">
          <cell r="D13">
            <v>251</v>
          </cell>
          <cell r="E13">
            <v>290</v>
          </cell>
          <cell r="F13">
            <v>297</v>
          </cell>
          <cell r="G13">
            <v>544</v>
          </cell>
          <cell r="H13">
            <v>471</v>
          </cell>
          <cell r="I13">
            <v>133</v>
          </cell>
          <cell r="J13">
            <v>201</v>
          </cell>
          <cell r="K13">
            <v>324</v>
          </cell>
        </row>
        <row r="14">
          <cell r="D14">
            <v>22</v>
          </cell>
          <cell r="E14">
            <v>52</v>
          </cell>
          <cell r="F14">
            <v>35</v>
          </cell>
          <cell r="G14">
            <v>76</v>
          </cell>
          <cell r="H14">
            <v>88</v>
          </cell>
          <cell r="I14">
            <v>21</v>
          </cell>
          <cell r="J14">
            <v>31</v>
          </cell>
          <cell r="K14">
            <v>32</v>
          </cell>
        </row>
        <row r="15">
          <cell r="D15">
            <v>39</v>
          </cell>
          <cell r="E15">
            <v>48</v>
          </cell>
          <cell r="F15">
            <v>81</v>
          </cell>
          <cell r="G15">
            <v>104</v>
          </cell>
          <cell r="H15">
            <v>80</v>
          </cell>
          <cell r="I15">
            <v>25</v>
          </cell>
          <cell r="J15">
            <v>60</v>
          </cell>
          <cell r="K15">
            <v>66</v>
          </cell>
        </row>
        <row r="16">
          <cell r="D16">
            <v>108</v>
          </cell>
          <cell r="E16">
            <v>119</v>
          </cell>
          <cell r="F16">
            <v>234</v>
          </cell>
          <cell r="G16">
            <v>346</v>
          </cell>
          <cell r="H16">
            <v>196</v>
          </cell>
          <cell r="I16">
            <v>85</v>
          </cell>
          <cell r="J16">
            <v>160</v>
          </cell>
          <cell r="K16">
            <v>124</v>
          </cell>
        </row>
        <row r="17">
          <cell r="D17">
            <v>352</v>
          </cell>
          <cell r="E17">
            <v>155</v>
          </cell>
          <cell r="F17">
            <v>449</v>
          </cell>
          <cell r="G17">
            <v>367</v>
          </cell>
          <cell r="H17">
            <v>529</v>
          </cell>
          <cell r="I17">
            <v>283</v>
          </cell>
          <cell r="J17">
            <v>628</v>
          </cell>
          <cell r="K17">
            <v>392</v>
          </cell>
        </row>
        <row r="18">
          <cell r="D18">
            <v>62</v>
          </cell>
          <cell r="E18">
            <v>136</v>
          </cell>
          <cell r="F18">
            <v>45</v>
          </cell>
          <cell r="G18">
            <v>262</v>
          </cell>
          <cell r="H18">
            <v>128</v>
          </cell>
          <cell r="I18">
            <v>23</v>
          </cell>
          <cell r="J18">
            <v>32</v>
          </cell>
          <cell r="K18">
            <v>24</v>
          </cell>
        </row>
        <row r="19">
          <cell r="D19">
            <v>133</v>
          </cell>
          <cell r="E19">
            <v>175</v>
          </cell>
          <cell r="F19">
            <v>90</v>
          </cell>
          <cell r="G19">
            <v>210</v>
          </cell>
          <cell r="H19">
            <v>171</v>
          </cell>
          <cell r="I19">
            <v>70</v>
          </cell>
          <cell r="J19">
            <v>84</v>
          </cell>
          <cell r="K19">
            <v>181</v>
          </cell>
        </row>
        <row r="20">
          <cell r="D20">
            <v>39</v>
          </cell>
          <cell r="E20">
            <v>39</v>
          </cell>
          <cell r="F20">
            <v>36</v>
          </cell>
          <cell r="G20">
            <v>60</v>
          </cell>
          <cell r="H20">
            <v>72</v>
          </cell>
          <cell r="I20">
            <v>18</v>
          </cell>
          <cell r="J20">
            <v>47</v>
          </cell>
          <cell r="K20">
            <v>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workbookViewId="0">
      <selection activeCell="L94" sqref="L94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</cols>
  <sheetData>
    <row r="1" spans="2:12" x14ac:dyDescent="0.25">
      <c r="B1" s="343" t="s">
        <v>0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2:12" x14ac:dyDescent="0.25">
      <c r="B2" s="344" t="s">
        <v>1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2:12" ht="14.45" customHeight="1" thickBot="1" x14ac:dyDescent="0.3">
      <c r="B3" s="345" t="s">
        <v>2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2:12" ht="15.75" thickBot="1" x14ac:dyDescent="0.3">
      <c r="B4" s="1"/>
      <c r="C4" s="2"/>
      <c r="D4" s="340" t="s">
        <v>3</v>
      </c>
      <c r="E4" s="341"/>
      <c r="F4" s="340" t="s">
        <v>4</v>
      </c>
      <c r="G4" s="341"/>
      <c r="H4" s="340" t="s">
        <v>5</v>
      </c>
      <c r="I4" s="341"/>
      <c r="J4" s="340" t="s">
        <v>6</v>
      </c>
      <c r="K4" s="342"/>
      <c r="L4" s="3"/>
    </row>
    <row r="5" spans="2:12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</row>
    <row r="6" spans="2:12" s="14" customFormat="1" x14ac:dyDescent="0.25">
      <c r="B6" s="9" t="s">
        <v>18</v>
      </c>
      <c r="C6" s="10">
        <v>181.29</v>
      </c>
      <c r="D6" s="11">
        <f>'[1]Total 2014-15'!D4</f>
        <v>560.5</v>
      </c>
      <c r="E6" s="12">
        <f>'[1]Total 2014-15'!C4</f>
        <v>531.5</v>
      </c>
      <c r="F6" s="12">
        <f>'[1]Total 2014-15'!H4</f>
        <v>594</v>
      </c>
      <c r="G6" s="12">
        <f>'[1]Total 2014-15'!B4</f>
        <v>1349.5</v>
      </c>
      <c r="H6" s="12">
        <f>'[1]Total 2014-15'!G4</f>
        <v>1740.5</v>
      </c>
      <c r="I6" s="12">
        <f>'[1]Total 2014-15'!I4</f>
        <v>430.5</v>
      </c>
      <c r="J6" s="12">
        <f>'[1]Total 2014-15'!E4</f>
        <v>1021.5</v>
      </c>
      <c r="K6" s="12">
        <f>'[1]Total 2014-15'!F4</f>
        <v>1030.5</v>
      </c>
      <c r="L6" s="13">
        <f>+D6+E6+F6+G6+H6+I6+J6+K6</f>
        <v>7258.5</v>
      </c>
    </row>
    <row r="7" spans="2:12" s="14" customFormat="1" x14ac:dyDescent="0.25">
      <c r="B7" s="9" t="s">
        <v>19</v>
      </c>
      <c r="C7" s="10">
        <v>26.48</v>
      </c>
      <c r="D7" s="15">
        <f>'[1]Total 2014-15'!D11</f>
        <v>2632</v>
      </c>
      <c r="E7" s="16">
        <f>'[1]Total 2014-15'!C11</f>
        <v>2223.5</v>
      </c>
      <c r="F7" s="16">
        <f>'[1]Total 2014-15'!H11</f>
        <v>2598</v>
      </c>
      <c r="G7" s="16">
        <f>'[1]Total 2014-15'!B11</f>
        <v>3121.5</v>
      </c>
      <c r="H7" s="16">
        <f>'[1]Total 2014-15'!G11</f>
        <v>4624</v>
      </c>
      <c r="I7" s="16">
        <f>'[1]Total 2014-15'!I11</f>
        <v>2492.5</v>
      </c>
      <c r="J7" s="16">
        <f>'[1]Total 2014-15'!E11</f>
        <v>3670</v>
      </c>
      <c r="K7" s="16">
        <f>'[1]Total 2014-15'!F11</f>
        <v>2484</v>
      </c>
      <c r="L7" s="13">
        <f t="shared" ref="L7:L8" si="0">+D7+E7+F7+G7+H7+I7+J7+K7</f>
        <v>23845.5</v>
      </c>
    </row>
    <row r="8" spans="2:12" s="14" customFormat="1" x14ac:dyDescent="0.25">
      <c r="B8" s="9" t="s">
        <v>20</v>
      </c>
      <c r="C8" s="10">
        <v>0.37</v>
      </c>
      <c r="D8" s="15">
        <f>'[1]Total 2014-15'!D16</f>
        <v>12649</v>
      </c>
      <c r="E8" s="16">
        <f>'[1]Total 2014-15'!C16</f>
        <v>8937</v>
      </c>
      <c r="F8" s="16">
        <f>'[1]Total 2014-15'!H16</f>
        <v>14499</v>
      </c>
      <c r="G8" s="16">
        <f>'[1]Total 2014-15'!B16</f>
        <v>14705.5</v>
      </c>
      <c r="H8" s="16">
        <f>'[1]Total 2014-15'!G16</f>
        <v>21195.5</v>
      </c>
      <c r="I8" s="16">
        <f>'[1]Total 2014-15'!I16</f>
        <v>14353.5</v>
      </c>
      <c r="J8" s="16">
        <f>'[1]Total 2014-15'!E16</f>
        <v>15453</v>
      </c>
      <c r="K8" s="16">
        <f>'[1]Total 2014-15'!F16</f>
        <v>14231</v>
      </c>
      <c r="L8" s="13">
        <f t="shared" si="0"/>
        <v>116023.5</v>
      </c>
    </row>
    <row r="9" spans="2:12" s="14" customFormat="1" x14ac:dyDescent="0.25">
      <c r="B9" s="17" t="s">
        <v>21</v>
      </c>
      <c r="C9" s="18">
        <v>671.05</v>
      </c>
      <c r="D9" s="19">
        <f>'[1]Total 2014-15'!D25</f>
        <v>33.5</v>
      </c>
      <c r="E9" s="20">
        <f>'[1]Total 2014-15'!C25</f>
        <v>40</v>
      </c>
      <c r="F9" s="20">
        <f>'[1]Total 2014-15'!H25</f>
        <v>44.5</v>
      </c>
      <c r="G9" s="21">
        <f>'[1]Total 2014-15'!B25</f>
        <v>119</v>
      </c>
      <c r="H9" s="20">
        <f>'[1]Total 2014-15'!G25</f>
        <v>117.5</v>
      </c>
      <c r="I9" s="20">
        <f>'[1]Total 2014-15'!I25</f>
        <v>53</v>
      </c>
      <c r="J9" s="20">
        <f>'[1]Total 2014-15'!E25</f>
        <v>118.5</v>
      </c>
      <c r="K9" s="20">
        <f>'[1]Total 2014-15'!F25</f>
        <v>77.5</v>
      </c>
      <c r="L9" s="22">
        <f>+D9+E9+F9+G9+H9+I9+J9+K9</f>
        <v>603.5</v>
      </c>
    </row>
    <row r="10" spans="2:12" s="14" customFormat="1" x14ac:dyDescent="0.25">
      <c r="B10" s="23" t="s">
        <v>22</v>
      </c>
      <c r="C10" s="24">
        <v>54.86</v>
      </c>
      <c r="D10" s="19">
        <f>'[1]Total 2014-15'!D34</f>
        <v>1006</v>
      </c>
      <c r="E10" s="20">
        <f>'[1]Total 2014-15'!C34</f>
        <v>1350.5</v>
      </c>
      <c r="F10" s="20">
        <f>'[1]Total 2014-15'!H34</f>
        <v>1282.5</v>
      </c>
      <c r="G10" s="20">
        <f>'[1]Total 2014-15'!B34</f>
        <v>1784</v>
      </c>
      <c r="H10" s="20">
        <f>'[1]Total 2014-15'!G34</f>
        <v>1915.5</v>
      </c>
      <c r="I10" s="20">
        <f>'[1]Total 2014-15'!I34</f>
        <v>614</v>
      </c>
      <c r="J10" s="20">
        <f>'[1]Total 2014-15'!E34</f>
        <v>946</v>
      </c>
      <c r="K10" s="20">
        <f>'[1]Total 2014-15'!F34</f>
        <v>1013</v>
      </c>
      <c r="L10" s="22">
        <f t="shared" ref="L10:L11" si="1">+D10+E10+F10+G10+H10+I10+J10+K10</f>
        <v>9911.5</v>
      </c>
    </row>
    <row r="11" spans="2:12" s="14" customFormat="1" x14ac:dyDescent="0.25">
      <c r="B11" s="23" t="s">
        <v>23</v>
      </c>
      <c r="C11" s="25">
        <v>6.65</v>
      </c>
      <c r="D11" s="19">
        <f>'[1]Total 2014-15'!D42</f>
        <v>933</v>
      </c>
      <c r="E11" s="20">
        <f>'[1]Total 2014-15'!C42</f>
        <v>1237</v>
      </c>
      <c r="F11" s="20">
        <f>'[1]Total 2014-15'!H42</f>
        <v>1310.5</v>
      </c>
      <c r="G11" s="20">
        <f>'[1]Total 2014-15'!B42</f>
        <v>2379</v>
      </c>
      <c r="H11" s="20">
        <f>'[1]Total 2014-15'!G42</f>
        <v>2702.5</v>
      </c>
      <c r="I11" s="20">
        <f>'[1]Total 2014-15'!I42</f>
        <v>885.5</v>
      </c>
      <c r="J11" s="20">
        <f>'[1]Total 2014-15'!E42</f>
        <v>1226.5</v>
      </c>
      <c r="K11" s="20">
        <f>'[1]Total 2014-15'!F42</f>
        <v>1429</v>
      </c>
      <c r="L11" s="22">
        <f t="shared" si="1"/>
        <v>12103</v>
      </c>
    </row>
    <row r="12" spans="2:12" s="14" customFormat="1" x14ac:dyDescent="0.25">
      <c r="B12" s="9" t="s">
        <v>24</v>
      </c>
      <c r="C12" s="10">
        <v>152.13999999999999</v>
      </c>
      <c r="D12" s="15">
        <f>'[1]Total 2014-15'!D49</f>
        <v>221</v>
      </c>
      <c r="E12" s="16">
        <f>'[1]Total 2014-15'!C49</f>
        <v>311</v>
      </c>
      <c r="F12" s="16">
        <f>'[1]Total 2014-15'!H49</f>
        <v>319</v>
      </c>
      <c r="G12" s="16">
        <f>'[1]Total 2014-15'!B49</f>
        <v>698</v>
      </c>
      <c r="H12" s="16">
        <f>'[1]Total 2014-15'!G49</f>
        <v>600</v>
      </c>
      <c r="I12" s="16">
        <f>'[1]Total 2014-15'!I49</f>
        <v>229</v>
      </c>
      <c r="J12" s="16">
        <f>'[1]Total 2014-15'!E49</f>
        <v>223.5</v>
      </c>
      <c r="K12" s="16">
        <f>'[1]Total 2014-15'!F49</f>
        <v>460.5</v>
      </c>
      <c r="L12" s="13">
        <f>+D12+E12+F12+G12+H12+I12+J12+K12</f>
        <v>3062</v>
      </c>
    </row>
    <row r="13" spans="2:12" s="14" customFormat="1" x14ac:dyDescent="0.25">
      <c r="B13" s="9" t="s">
        <v>25</v>
      </c>
      <c r="C13" s="10">
        <v>53.63</v>
      </c>
      <c r="D13" s="15">
        <f>'[1]Total 2014-15'!D56</f>
        <v>729</v>
      </c>
      <c r="E13" s="16">
        <f>'[1]Total 2014-15'!C56</f>
        <v>524</v>
      </c>
      <c r="F13" s="16">
        <f>'[1]Total 2014-15'!H56</f>
        <v>425.5</v>
      </c>
      <c r="G13" s="16">
        <f>'[1]Total 2014-15'!B56</f>
        <v>705</v>
      </c>
      <c r="H13" s="16">
        <f>'[1]Total 2014-15'!G56</f>
        <v>918</v>
      </c>
      <c r="I13" s="16">
        <f>'[1]Total 2014-15'!I56</f>
        <v>166</v>
      </c>
      <c r="J13" s="16">
        <f>'[1]Total 2014-15'!E56</f>
        <v>361</v>
      </c>
      <c r="K13" s="16">
        <f>'[1]Total 2014-15'!F56</f>
        <v>530</v>
      </c>
      <c r="L13" s="13">
        <f t="shared" ref="L13:L14" si="2">+D13+E13+F13+G13+H13+I13+J13+K13</f>
        <v>4358.5</v>
      </c>
    </row>
    <row r="14" spans="2:12" s="14" customFormat="1" x14ac:dyDescent="0.25">
      <c r="B14" s="9" t="s">
        <v>26</v>
      </c>
      <c r="C14" s="10">
        <v>46.44</v>
      </c>
      <c r="D14" s="15">
        <f>'[1]Total 2014-15'!D61</f>
        <v>36.5</v>
      </c>
      <c r="E14" s="16">
        <f>'[1]Total 2014-15'!C61</f>
        <v>34</v>
      </c>
      <c r="F14" s="16">
        <f>'[1]Total 2014-15'!H61</f>
        <v>39.5</v>
      </c>
      <c r="G14" s="16">
        <f>'[1]Total 2014-15'!B61</f>
        <v>123.5</v>
      </c>
      <c r="H14" s="16">
        <f>'[1]Total 2014-15'!G61</f>
        <v>62.5</v>
      </c>
      <c r="I14" s="16">
        <f>'[1]Total 2014-15'!I61</f>
        <v>29.5</v>
      </c>
      <c r="J14" s="16">
        <f>'[1]Total 2014-15'!E61</f>
        <v>24</v>
      </c>
      <c r="K14" s="16">
        <f>'[1]Total 2014-15'!F61</f>
        <v>35</v>
      </c>
      <c r="L14" s="13">
        <f t="shared" si="2"/>
        <v>384.5</v>
      </c>
    </row>
    <row r="15" spans="2:12" s="14" customFormat="1" x14ac:dyDescent="0.25">
      <c r="B15" s="17" t="s">
        <v>27</v>
      </c>
      <c r="C15" s="18">
        <v>228.76</v>
      </c>
      <c r="D15" s="19">
        <f>'[1]Total 2014-15'!D68</f>
        <v>78.5</v>
      </c>
      <c r="E15" s="20">
        <f>'[1]Total 2014-15'!C68</f>
        <v>60</v>
      </c>
      <c r="F15" s="20">
        <f>'[1]Total 2014-15'!H68</f>
        <v>96.5</v>
      </c>
      <c r="G15" s="20">
        <f>'[1]Total 2014-15'!B68</f>
        <v>127</v>
      </c>
      <c r="H15" s="20">
        <f>'[1]Total 2014-15'!G68</f>
        <v>96.5</v>
      </c>
      <c r="I15" s="20">
        <f>'[1]Total 2014-15'!I68</f>
        <v>53.5</v>
      </c>
      <c r="J15" s="20">
        <f>'[1]Total 2014-15'!E68</f>
        <v>155</v>
      </c>
      <c r="K15" s="20">
        <f>'[1]Total 2014-15'!F68</f>
        <v>85</v>
      </c>
      <c r="L15" s="22">
        <f>+D15+E15+F15+G15+H15+I15+J15+K15</f>
        <v>752</v>
      </c>
    </row>
    <row r="16" spans="2:12" s="14" customFormat="1" x14ac:dyDescent="0.25">
      <c r="B16" s="17" t="s">
        <v>28</v>
      </c>
      <c r="C16" s="18">
        <v>32.020000000000003</v>
      </c>
      <c r="D16" s="19">
        <f>'[1]Total 2014-15'!D72</f>
        <v>128</v>
      </c>
      <c r="E16" s="20">
        <f>'[1]Total 2014-15'!C72</f>
        <v>184.5</v>
      </c>
      <c r="F16" s="20">
        <f>'[1]Total 2014-15'!H72</f>
        <v>392.5</v>
      </c>
      <c r="G16" s="20">
        <f>'[1]Total 2014-15'!B72</f>
        <v>401</v>
      </c>
      <c r="H16" s="20">
        <f>'[1]Total 2014-15'!G72</f>
        <v>186</v>
      </c>
      <c r="I16" s="20">
        <f>'[1]Total 2014-15'!I72</f>
        <v>140.5</v>
      </c>
      <c r="J16" s="20">
        <f>'[1]Total 2014-15'!E72</f>
        <v>311.5</v>
      </c>
      <c r="K16" s="20">
        <f>'[1]Total 2014-15'!F72</f>
        <v>193</v>
      </c>
      <c r="L16" s="22">
        <f t="shared" ref="L16:L17" si="3">+D16+E16+F16+G16+H16+I16+J16+K16</f>
        <v>1937</v>
      </c>
    </row>
    <row r="17" spans="2:15" s="14" customFormat="1" x14ac:dyDescent="0.25">
      <c r="B17" s="17" t="s">
        <v>29</v>
      </c>
      <c r="C17" s="18">
        <v>9.93</v>
      </c>
      <c r="D17" s="19">
        <f>'[1]Total 2014-15'!D79</f>
        <v>408</v>
      </c>
      <c r="E17" s="20">
        <f>'[1]Total 2014-15'!C79</f>
        <v>142.5</v>
      </c>
      <c r="F17" s="20">
        <f>'[1]Total 2014-15'!H79</f>
        <v>399</v>
      </c>
      <c r="G17" s="20">
        <f>'[1]Total 2014-15'!B79</f>
        <v>338.5</v>
      </c>
      <c r="H17" s="20">
        <f>'[1]Total 2014-15'!G79</f>
        <v>493.5</v>
      </c>
      <c r="I17" s="20">
        <f>'[1]Total 2014-15'!I79</f>
        <v>373</v>
      </c>
      <c r="J17" s="20">
        <f>'[1]Total 2014-15'!E79</f>
        <v>1013</v>
      </c>
      <c r="K17" s="20">
        <f>'[1]Total 2014-15'!F79</f>
        <v>445.5</v>
      </c>
      <c r="L17" s="22">
        <f t="shared" si="3"/>
        <v>3613</v>
      </c>
    </row>
    <row r="18" spans="2:15" x14ac:dyDescent="0.25">
      <c r="B18" s="9" t="s">
        <v>30</v>
      </c>
      <c r="C18" s="10">
        <v>106.6</v>
      </c>
      <c r="D18" s="15">
        <f>'[1]Total 2014-15'!D84</f>
        <v>103</v>
      </c>
      <c r="E18" s="16">
        <f>'[1]Total 2014-15'!C84</f>
        <v>170.5</v>
      </c>
      <c r="F18" s="16">
        <f>'[1]Total 2014-15'!H84</f>
        <v>92.5</v>
      </c>
      <c r="G18" s="16">
        <f>'[1]Total 2014-15'!B84</f>
        <v>417.5</v>
      </c>
      <c r="H18" s="16">
        <f>'[1]Total 2014-15'!G84</f>
        <v>267.5</v>
      </c>
      <c r="I18" s="16">
        <f>'[1]Total 2014-15'!I84</f>
        <v>41.5</v>
      </c>
      <c r="J18" s="16">
        <f>'[1]Total 2014-15'!E84</f>
        <v>62</v>
      </c>
      <c r="K18" s="16">
        <f>'[1]Total 2014-15'!F84</f>
        <v>66</v>
      </c>
      <c r="L18" s="13">
        <f>+D18+E18+F18+G18+H18+I18+J18+K18</f>
        <v>1220.5</v>
      </c>
    </row>
    <row r="19" spans="2:15" x14ac:dyDescent="0.25">
      <c r="B19" s="9" t="s">
        <v>31</v>
      </c>
      <c r="C19" s="10">
        <v>239.18</v>
      </c>
      <c r="D19" s="15">
        <f>'[1]Total 2014-15'!D88</f>
        <v>136.5</v>
      </c>
      <c r="E19" s="16">
        <f>'[1]Total 2014-15'!C88</f>
        <v>181.5</v>
      </c>
      <c r="F19" s="16">
        <f>'[1]Total 2014-15'!H88</f>
        <v>105.5</v>
      </c>
      <c r="G19" s="16">
        <f>'[1]Total 2014-15'!B88</f>
        <v>210</v>
      </c>
      <c r="H19" s="16">
        <f>'[1]Total 2014-15'!G88</f>
        <v>184</v>
      </c>
      <c r="I19" s="16">
        <f>'[1]Total 2014-15'!I88</f>
        <v>75.5</v>
      </c>
      <c r="J19" s="16">
        <f>'[1]Total 2014-15'!E88</f>
        <v>111</v>
      </c>
      <c r="K19" s="16">
        <f>'[1]Total 2014-15'!F88</f>
        <v>145.5</v>
      </c>
      <c r="L19" s="13">
        <f t="shared" ref="L19:L20" si="4">+D19+E19+F19+G19+H19+I19+J19+K19</f>
        <v>1149.5</v>
      </c>
    </row>
    <row r="20" spans="2:15" x14ac:dyDescent="0.25">
      <c r="B20" s="26" t="s">
        <v>32</v>
      </c>
      <c r="C20" s="27">
        <v>30</v>
      </c>
      <c r="D20" s="15">
        <f>'[1]Total 2014-15'!D93</f>
        <v>4.5</v>
      </c>
      <c r="E20" s="16">
        <f>'[1]Total 2014-15'!C93</f>
        <v>13</v>
      </c>
      <c r="F20" s="16">
        <f>'[1]Total 2014-15'!H93</f>
        <v>13</v>
      </c>
      <c r="G20" s="16">
        <f>'[1]Total 2014-15'!B93</f>
        <v>30.5</v>
      </c>
      <c r="H20" s="16">
        <f>'[1]Total 2014-15'!G93</f>
        <v>31.5</v>
      </c>
      <c r="I20" s="16">
        <f>'[1]Total 2014-15'!I93</f>
        <v>2.5</v>
      </c>
      <c r="J20" s="16">
        <f>'[1]Total 2014-15'!E93</f>
        <v>8</v>
      </c>
      <c r="K20" s="16">
        <f>'[1]Total 2014-15'!F93</f>
        <v>5.5</v>
      </c>
      <c r="L20" s="13">
        <f t="shared" si="4"/>
        <v>108.5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</row>
    <row r="22" spans="2:15" x14ac:dyDescent="0.25">
      <c r="B22" s="33" t="s">
        <v>33</v>
      </c>
      <c r="C22" s="34"/>
      <c r="D22" s="35">
        <f>SUM(D6:D20)</f>
        <v>19659</v>
      </c>
      <c r="E22" s="35">
        <f t="shared" ref="E22:K22" si="5">SUM(E6:E20)</f>
        <v>15940.5</v>
      </c>
      <c r="F22" s="35">
        <f t="shared" si="5"/>
        <v>22211.5</v>
      </c>
      <c r="G22" s="35">
        <f t="shared" si="5"/>
        <v>26509.5</v>
      </c>
      <c r="H22" s="35">
        <f t="shared" si="5"/>
        <v>35135</v>
      </c>
      <c r="I22" s="35">
        <f t="shared" si="5"/>
        <v>19940</v>
      </c>
      <c r="J22" s="35">
        <f t="shared" si="5"/>
        <v>24704.5</v>
      </c>
      <c r="K22" s="35">
        <f t="shared" si="5"/>
        <v>22231</v>
      </c>
      <c r="L22" s="32">
        <f>+D22+E22+F22+G22+H22+I22+J22+K22</f>
        <v>186331</v>
      </c>
      <c r="O22" s="36"/>
    </row>
    <row r="23" spans="2:15" x14ac:dyDescent="0.25">
      <c r="B23" s="37" t="s">
        <v>34</v>
      </c>
      <c r="C23" s="38"/>
      <c r="D23" s="39">
        <f t="shared" ref="D23:K23" si="6">(($C$6*D6)+($C$7*D7)+($C$8*D8)+($C$9*D9)+($C$10*D10)+($C$11*D11)+($C$12*D12)+($C$13*D13)+($C$14*D14)+($C$15*D15)+($C$16*D16)+($C$17*D17)+($C$18*D18)+($C$19*D19)+($C$20*D20)+($C$21*D21))</f>
        <v>404147.12</v>
      </c>
      <c r="E23" s="39">
        <f t="shared" si="6"/>
        <v>427718.48999999993</v>
      </c>
      <c r="F23" s="39">
        <f t="shared" si="6"/>
        <v>438056.28499999997</v>
      </c>
      <c r="G23" s="39">
        <f t="shared" si="6"/>
        <v>816935.1050000001</v>
      </c>
      <c r="H23" s="39">
        <f t="shared" si="6"/>
        <v>897545.40499999991</v>
      </c>
      <c r="I23" s="39">
        <f t="shared" si="6"/>
        <v>312606.77500000002</v>
      </c>
      <c r="J23" s="39">
        <f t="shared" si="6"/>
        <v>571027.73499999975</v>
      </c>
      <c r="K23" s="39">
        <f t="shared" si="6"/>
        <v>547102.875</v>
      </c>
      <c r="L23" s="39">
        <f>SUM(D23:K23)</f>
        <v>4415139.7899999991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7">47.14*205</f>
        <v>9663.7000000000007</v>
      </c>
      <c r="F24" s="39">
        <f t="shared" si="7"/>
        <v>9663.7000000000007</v>
      </c>
      <c r="G24" s="39">
        <f t="shared" si="7"/>
        <v>9663.7000000000007</v>
      </c>
      <c r="H24" s="39">
        <f t="shared" si="7"/>
        <v>9663.7000000000007</v>
      </c>
      <c r="I24" s="39">
        <f t="shared" si="7"/>
        <v>9663.7000000000007</v>
      </c>
      <c r="J24" s="39">
        <f t="shared" si="7"/>
        <v>9663.7000000000007</v>
      </c>
      <c r="K24" s="39">
        <f t="shared" si="7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413810.82</v>
      </c>
      <c r="E25" s="41">
        <f t="shared" ref="E25:K25" si="8">SUM(E23:E24)</f>
        <v>437382.18999999994</v>
      </c>
      <c r="F25" s="41">
        <f t="shared" si="8"/>
        <v>447719.98499999999</v>
      </c>
      <c r="G25" s="41">
        <f t="shared" si="8"/>
        <v>826598.80500000005</v>
      </c>
      <c r="H25" s="41">
        <f t="shared" si="8"/>
        <v>907209.10499999986</v>
      </c>
      <c r="I25" s="41">
        <f t="shared" si="8"/>
        <v>322270.47500000003</v>
      </c>
      <c r="J25" s="41">
        <f t="shared" si="8"/>
        <v>580691.43499999971</v>
      </c>
      <c r="K25" s="41">
        <f t="shared" si="8"/>
        <v>556766.57499999995</v>
      </c>
      <c r="L25" s="41">
        <f>SUM(D25:K25)</f>
        <v>4492449.3899999997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9">7*60*205</f>
        <v>86100</v>
      </c>
      <c r="F26" s="39">
        <f t="shared" si="9"/>
        <v>86100</v>
      </c>
      <c r="G26" s="39">
        <f t="shared" si="9"/>
        <v>86100</v>
      </c>
      <c r="H26" s="39">
        <f t="shared" si="9"/>
        <v>86100</v>
      </c>
      <c r="I26" s="39">
        <f t="shared" si="9"/>
        <v>86100</v>
      </c>
      <c r="J26" s="39">
        <f t="shared" si="9"/>
        <v>86100</v>
      </c>
      <c r="K26" s="39">
        <f t="shared" si="9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0">+D26-D27</f>
        <v>74970</v>
      </c>
      <c r="E28" s="39">
        <f t="shared" si="10"/>
        <v>74970</v>
      </c>
      <c r="F28" s="39">
        <f t="shared" si="10"/>
        <v>74970</v>
      </c>
      <c r="G28" s="39">
        <f t="shared" si="10"/>
        <v>74970</v>
      </c>
      <c r="H28" s="39">
        <f t="shared" si="10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1">SUM(D28:D29)</f>
        <v>64720</v>
      </c>
      <c r="E30" s="41">
        <f t="shared" si="11"/>
        <v>72854</v>
      </c>
      <c r="F30" s="41">
        <f t="shared" si="11"/>
        <v>63900</v>
      </c>
      <c r="G30" s="41">
        <f t="shared" si="11"/>
        <v>72081.55</v>
      </c>
      <c r="H30" s="41">
        <f t="shared" si="11"/>
        <v>69543.649999999994</v>
      </c>
      <c r="I30" s="41">
        <f t="shared" si="11"/>
        <v>69990.55</v>
      </c>
      <c r="J30" s="41">
        <f t="shared" si="11"/>
        <v>70195.55</v>
      </c>
      <c r="K30" s="41">
        <f t="shared" si="11"/>
        <v>70195.55</v>
      </c>
      <c r="L30" s="41"/>
    </row>
    <row r="31" spans="2:15" x14ac:dyDescent="0.25">
      <c r="B31" s="37" t="s">
        <v>42</v>
      </c>
      <c r="C31" s="38"/>
      <c r="D31" s="44">
        <v>7</v>
      </c>
      <c r="E31" s="44">
        <v>6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58</v>
      </c>
    </row>
    <row r="32" spans="2:15" x14ac:dyDescent="0.25">
      <c r="B32" s="37" t="s">
        <v>43</v>
      </c>
      <c r="C32" s="38"/>
      <c r="D32" s="39">
        <f>+D30*D31</f>
        <v>453040</v>
      </c>
      <c r="E32" s="39">
        <f t="shared" ref="E32:K32" si="12">+E30*E31</f>
        <v>437124</v>
      </c>
      <c r="F32" s="39">
        <f t="shared" si="12"/>
        <v>447300</v>
      </c>
      <c r="G32" s="39">
        <f t="shared" si="12"/>
        <v>792897.05</v>
      </c>
      <c r="H32" s="39">
        <f t="shared" si="12"/>
        <v>764980.14999999991</v>
      </c>
      <c r="I32" s="39">
        <f t="shared" si="12"/>
        <v>279962.2</v>
      </c>
      <c r="J32" s="39">
        <f t="shared" si="12"/>
        <v>421173.30000000005</v>
      </c>
      <c r="K32" s="39">
        <f t="shared" si="12"/>
        <v>421173.30000000005</v>
      </c>
      <c r="L32" s="39">
        <f>SUM(D32:K32)</f>
        <v>4017650</v>
      </c>
      <c r="O32" s="46"/>
    </row>
    <row r="33" spans="1:15" x14ac:dyDescent="0.25">
      <c r="B33" s="47" t="s">
        <v>44</v>
      </c>
      <c r="C33" s="48"/>
      <c r="D33" s="39">
        <f>+D25-D32</f>
        <v>-39229.179999999993</v>
      </c>
      <c r="E33" s="39">
        <f t="shared" ref="E33:K33" si="13">+E25-E32</f>
        <v>258.18999999994412</v>
      </c>
      <c r="F33" s="39">
        <f t="shared" si="13"/>
        <v>419.98499999998603</v>
      </c>
      <c r="G33" s="39">
        <f t="shared" si="13"/>
        <v>33701.755000000005</v>
      </c>
      <c r="H33" s="39">
        <f t="shared" si="13"/>
        <v>142228.95499999996</v>
      </c>
      <c r="I33" s="39">
        <f t="shared" si="13"/>
        <v>42308.275000000023</v>
      </c>
      <c r="J33" s="39">
        <f t="shared" si="13"/>
        <v>159518.13499999966</v>
      </c>
      <c r="K33" s="39">
        <f t="shared" si="13"/>
        <v>135593.27499999991</v>
      </c>
      <c r="L33" s="39">
        <f>SUM(D33:K33)</f>
        <v>474799.38999999949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4">+D25/D30</f>
        <v>6.3938631025957973</v>
      </c>
      <c r="E35" s="44">
        <f t="shared" si="14"/>
        <v>6.0035439371894466</v>
      </c>
      <c r="F35" s="44">
        <f t="shared" si="14"/>
        <v>7.0065725352112675</v>
      </c>
      <c r="G35" s="44">
        <f t="shared" si="14"/>
        <v>11.467550364829835</v>
      </c>
      <c r="H35" s="44">
        <f t="shared" si="14"/>
        <v>13.045175296378604</v>
      </c>
      <c r="I35" s="44">
        <f t="shared" si="14"/>
        <v>4.6044855341185347</v>
      </c>
      <c r="J35" s="44">
        <f t="shared" si="14"/>
        <v>8.2724821587693196</v>
      </c>
      <c r="K35" s="44">
        <f t="shared" si="14"/>
        <v>7.9316505818388761</v>
      </c>
      <c r="L35" s="52">
        <f>SUM(D35:K35)</f>
        <v>64.725323510931688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5">SUM(D35:D36)</f>
        <v>6.5268631025957973</v>
      </c>
      <c r="E37" s="55">
        <f t="shared" si="15"/>
        <v>6.2695439371894466</v>
      </c>
      <c r="F37" s="55">
        <f t="shared" si="15"/>
        <v>7.2725725352112676</v>
      </c>
      <c r="G37" s="55">
        <f t="shared" si="15"/>
        <v>11.866550364829834</v>
      </c>
      <c r="H37" s="55">
        <f t="shared" si="15"/>
        <v>13.311175296378604</v>
      </c>
      <c r="I37" s="55">
        <f t="shared" si="15"/>
        <v>4.6044855341185347</v>
      </c>
      <c r="J37" s="55">
        <f t="shared" si="15"/>
        <v>8.2724821587693196</v>
      </c>
      <c r="K37" s="55">
        <f t="shared" si="15"/>
        <v>8.1976505818388752</v>
      </c>
      <c r="L37" s="56">
        <f>+D37+E37+F37+G37+H37+I37+J37+K37</f>
        <v>66.321323510931677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6">+D31</f>
        <v>7</v>
      </c>
      <c r="E39" s="45">
        <f t="shared" si="16"/>
        <v>6</v>
      </c>
      <c r="F39" s="45">
        <f t="shared" si="16"/>
        <v>7</v>
      </c>
      <c r="G39" s="45">
        <f t="shared" si="16"/>
        <v>11</v>
      </c>
      <c r="H39" s="45">
        <f t="shared" si="16"/>
        <v>11</v>
      </c>
      <c r="I39" s="45">
        <f t="shared" si="16"/>
        <v>4</v>
      </c>
      <c r="J39" s="45">
        <f>J31</f>
        <v>6</v>
      </c>
      <c r="K39" s="45">
        <f>K31</f>
        <v>6</v>
      </c>
      <c r="L39" s="61">
        <f>SUM(D39:K39)</f>
        <v>58</v>
      </c>
    </row>
    <row r="40" spans="1:15" x14ac:dyDescent="0.25">
      <c r="B40" s="62" t="s">
        <v>49</v>
      </c>
      <c r="C40" s="63"/>
      <c r="D40" s="64">
        <f t="shared" ref="D40:K40" si="17">+D39-D37</f>
        <v>0.47313689740420273</v>
      </c>
      <c r="E40" s="64">
        <f t="shared" si="17"/>
        <v>-0.26954393718944658</v>
      </c>
      <c r="F40" s="64">
        <f t="shared" si="17"/>
        <v>-0.27257253521126756</v>
      </c>
      <c r="G40" s="64">
        <f t="shared" si="17"/>
        <v>-0.86655036482983405</v>
      </c>
      <c r="H40" s="64">
        <f t="shared" si="17"/>
        <v>-2.3111752963786039</v>
      </c>
      <c r="I40" s="64">
        <f t="shared" si="17"/>
        <v>-0.60448553411853467</v>
      </c>
      <c r="J40" s="64">
        <f t="shared" si="17"/>
        <v>-2.2724821587693196</v>
      </c>
      <c r="K40" s="64">
        <f t="shared" si="17"/>
        <v>-2.1976505818388752</v>
      </c>
      <c r="L40" s="64">
        <f>SUM(D40:K40)</f>
        <v>-8.3213235109316788</v>
      </c>
    </row>
    <row r="41" spans="1:15" x14ac:dyDescent="0.25">
      <c r="B41" s="65" t="s">
        <v>50</v>
      </c>
      <c r="C41" s="66"/>
      <c r="D41" s="67">
        <v>0.65</v>
      </c>
      <c r="E41" s="67">
        <v>0.26</v>
      </c>
      <c r="F41" s="67">
        <v>-0.14000000000000001</v>
      </c>
      <c r="G41" s="67">
        <v>-0.72</v>
      </c>
      <c r="H41" s="67">
        <v>-2.72</v>
      </c>
      <c r="I41" s="67">
        <v>-1.48</v>
      </c>
      <c r="J41" s="67">
        <v>-3.88</v>
      </c>
      <c r="K41" s="67">
        <v>-1.75</v>
      </c>
      <c r="L41" s="67">
        <v>-9.7899999999999991</v>
      </c>
    </row>
    <row r="42" spans="1:15" x14ac:dyDescent="0.25">
      <c r="A42" s="36"/>
      <c r="B42" s="68" t="s">
        <v>51</v>
      </c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  <c r="F73" s="14"/>
      <c r="G73" s="14"/>
      <c r="H73" s="14"/>
      <c r="I73" s="14"/>
      <c r="J73" s="14"/>
    </row>
    <row r="74" spans="2:12" x14ac:dyDescent="0.25">
      <c r="B74" s="100" t="s">
        <v>74</v>
      </c>
      <c r="C74" s="88">
        <f>C47+C56+C52+C61+C65+C69+C72</f>
        <v>1.5960000000000001</v>
      </c>
      <c r="F74" s="14"/>
      <c r="G74" s="14"/>
      <c r="H74" s="14"/>
      <c r="I74" s="14"/>
      <c r="J74" s="14"/>
    </row>
    <row r="77" spans="2:12" ht="15.75" thickBot="1" x14ac:dyDescent="0.3">
      <c r="B77" s="101"/>
      <c r="C77" s="101"/>
    </row>
    <row r="78" spans="2:12" ht="15.75" thickBot="1" x14ac:dyDescent="0.3">
      <c r="B78" s="102" t="s">
        <v>75</v>
      </c>
      <c r="D78" s="340" t="s">
        <v>3</v>
      </c>
      <c r="E78" s="341"/>
      <c r="F78" s="340" t="s">
        <v>4</v>
      </c>
      <c r="G78" s="341"/>
      <c r="H78" s="340" t="s">
        <v>5</v>
      </c>
      <c r="I78" s="341"/>
      <c r="J78" s="340" t="s">
        <v>6</v>
      </c>
      <c r="K78" s="34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76</v>
      </c>
      <c r="C80" s="105"/>
      <c r="D80" s="106">
        <v>1</v>
      </c>
      <c r="E80" s="107">
        <v>1</v>
      </c>
      <c r="F80" s="106">
        <v>0</v>
      </c>
      <c r="G80" s="106">
        <v>2</v>
      </c>
      <c r="H80" s="108">
        <v>2</v>
      </c>
      <c r="I80" s="108">
        <v>0</v>
      </c>
      <c r="J80" s="106">
        <v>0</v>
      </c>
      <c r="K80" s="106">
        <v>1</v>
      </c>
      <c r="L80" s="109">
        <f>SUM(D80:K80)</f>
        <v>7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12">
        <v>9</v>
      </c>
      <c r="I81" s="112">
        <v>4</v>
      </c>
      <c r="J81" s="112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8">SUM(D80:D81)</f>
        <v>7</v>
      </c>
      <c r="E82" s="116">
        <f t="shared" si="18"/>
        <v>6</v>
      </c>
      <c r="F82" s="116">
        <f t="shared" si="18"/>
        <v>7</v>
      </c>
      <c r="G82" s="116">
        <f t="shared" si="18"/>
        <v>11</v>
      </c>
      <c r="H82" s="116">
        <f t="shared" si="18"/>
        <v>11</v>
      </c>
      <c r="I82" s="116">
        <f t="shared" si="18"/>
        <v>4</v>
      </c>
      <c r="J82" s="116">
        <f t="shared" si="18"/>
        <v>6</v>
      </c>
      <c r="K82" s="116">
        <f t="shared" si="18"/>
        <v>6</v>
      </c>
      <c r="L82" s="116">
        <f>SUM(D82:K82)</f>
        <v>58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4" t="s">
        <v>78</v>
      </c>
    </row>
    <row r="86" spans="2:12" x14ac:dyDescent="0.25">
      <c r="B86" s="117" t="s">
        <v>79</v>
      </c>
    </row>
    <row r="87" spans="2:12" ht="15.75" thickBot="1" x14ac:dyDescent="0.3">
      <c r="B87" s="101"/>
      <c r="C87" s="101"/>
    </row>
    <row r="88" spans="2:12" ht="15.75" thickBot="1" x14ac:dyDescent="0.3">
      <c r="B88" s="102" t="s">
        <v>80</v>
      </c>
      <c r="D88" s="340" t="s">
        <v>3</v>
      </c>
      <c r="E88" s="341"/>
      <c r="F88" s="340" t="s">
        <v>4</v>
      </c>
      <c r="G88" s="341"/>
      <c r="H88" s="340" t="s">
        <v>5</v>
      </c>
      <c r="I88" s="341"/>
      <c r="J88" s="340" t="s">
        <v>6</v>
      </c>
      <c r="K88" s="342"/>
    </row>
    <row r="89" spans="2:12" ht="15.75" thickBot="1" x14ac:dyDescent="0.3"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7" t="s">
        <v>15</v>
      </c>
      <c r="K89" s="7" t="s">
        <v>16</v>
      </c>
      <c r="L89" s="103" t="s">
        <v>73</v>
      </c>
    </row>
    <row r="90" spans="2:12" x14ac:dyDescent="0.25">
      <c r="B90" s="104" t="s">
        <v>76</v>
      </c>
      <c r="C90" s="105"/>
      <c r="D90" s="106">
        <v>1</v>
      </c>
      <c r="E90" s="107">
        <v>1.79</v>
      </c>
      <c r="F90" s="106">
        <v>0</v>
      </c>
      <c r="G90" s="106">
        <v>2</v>
      </c>
      <c r="H90" s="108">
        <v>2</v>
      </c>
      <c r="I90" s="108">
        <v>0</v>
      </c>
      <c r="J90" s="106">
        <v>0</v>
      </c>
      <c r="K90" s="106">
        <v>1</v>
      </c>
      <c r="L90" s="109">
        <f>SUM(D90:K90)</f>
        <v>7.79</v>
      </c>
    </row>
    <row r="91" spans="2:12" x14ac:dyDescent="0.25">
      <c r="B91" s="104" t="s">
        <v>77</v>
      </c>
      <c r="C91" s="110"/>
      <c r="D91" s="111">
        <v>6</v>
      </c>
      <c r="E91" s="111">
        <v>5</v>
      </c>
      <c r="F91" s="111">
        <v>7</v>
      </c>
      <c r="G91" s="111">
        <v>9</v>
      </c>
      <c r="H91" s="112">
        <v>8.18</v>
      </c>
      <c r="I91" s="112">
        <v>3.17</v>
      </c>
      <c r="J91" s="112">
        <v>4.3899999999999997</v>
      </c>
      <c r="K91" s="111">
        <v>5</v>
      </c>
      <c r="L91" s="113">
        <f>SUM(D91:K91)</f>
        <v>47.74</v>
      </c>
    </row>
    <row r="92" spans="2:12" x14ac:dyDescent="0.25">
      <c r="B92" s="114" t="s">
        <v>73</v>
      </c>
      <c r="C92" s="115"/>
      <c r="D92" s="116">
        <f t="shared" ref="D92:K92" si="19">SUM(D90:D91)</f>
        <v>7</v>
      </c>
      <c r="E92" s="116">
        <f t="shared" si="19"/>
        <v>6.79</v>
      </c>
      <c r="F92" s="116">
        <f t="shared" si="19"/>
        <v>7</v>
      </c>
      <c r="G92" s="116">
        <f t="shared" si="19"/>
        <v>11</v>
      </c>
      <c r="H92" s="116">
        <f t="shared" si="19"/>
        <v>10.18</v>
      </c>
      <c r="I92" s="116">
        <f t="shared" si="19"/>
        <v>3.17</v>
      </c>
      <c r="J92" s="116">
        <f t="shared" si="19"/>
        <v>4.3899999999999997</v>
      </c>
      <c r="K92" s="116">
        <f t="shared" si="19"/>
        <v>6</v>
      </c>
      <c r="L92" s="116">
        <f>SUM(D92:K92)</f>
        <v>55.53</v>
      </c>
    </row>
    <row r="95" spans="2:12" x14ac:dyDescent="0.25">
      <c r="B95" s="118"/>
    </row>
  </sheetData>
  <mergeCells count="15">
    <mergeCell ref="B1:L1"/>
    <mergeCell ref="B2:L2"/>
    <mergeCell ref="B3:L3"/>
    <mergeCell ref="D4:E4"/>
    <mergeCell ref="F4:G4"/>
    <mergeCell ref="H4:I4"/>
    <mergeCell ref="J4:K4"/>
    <mergeCell ref="D78:E78"/>
    <mergeCell ref="F78:G78"/>
    <mergeCell ref="H78:I78"/>
    <mergeCell ref="J78:K78"/>
    <mergeCell ref="D88:E88"/>
    <mergeCell ref="F88:G88"/>
    <mergeCell ref="H88:I88"/>
    <mergeCell ref="J88:K88"/>
  </mergeCells>
  <printOptions horizontalCentered="1"/>
  <pageMargins left="0.2" right="0.2" top="0.25" bottom="0.25" header="0.05" footer="0.05"/>
  <pageSetup scale="90" fitToHeight="2" orientation="landscape" r:id="rId1"/>
  <rowBreaks count="2" manualBreakCount="2">
    <brk id="44" min="1" max="11" man="1"/>
    <brk id="86" min="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workbookViewId="0">
      <selection activeCell="F71" sqref="F71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  <col min="14" max="14" width="13.140625" hidden="1" customWidth="1"/>
  </cols>
  <sheetData>
    <row r="1" spans="2:14" x14ac:dyDescent="0.25">
      <c r="B1" s="343" t="s">
        <v>0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2:14" x14ac:dyDescent="0.25">
      <c r="B2" s="344" t="s">
        <v>81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2:14" ht="14.45" customHeight="1" thickBot="1" x14ac:dyDescent="0.3">
      <c r="B3" s="345" t="s">
        <v>82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2:14" ht="15.75" thickBot="1" x14ac:dyDescent="0.3">
      <c r="B4" s="1"/>
      <c r="C4" s="2"/>
      <c r="D4" s="340" t="s">
        <v>3</v>
      </c>
      <c r="E4" s="341"/>
      <c r="F4" s="340" t="s">
        <v>4</v>
      </c>
      <c r="G4" s="341"/>
      <c r="H4" s="340" t="s">
        <v>5</v>
      </c>
      <c r="I4" s="341"/>
      <c r="J4" s="340" t="s">
        <v>6</v>
      </c>
      <c r="K4" s="342"/>
      <c r="L4" s="3"/>
      <c r="N4" s="119" t="s">
        <v>83</v>
      </c>
    </row>
    <row r="5" spans="2:14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N5" s="120"/>
    </row>
    <row r="6" spans="2:14" s="14" customFormat="1" x14ac:dyDescent="0.25">
      <c r="B6" s="9" t="s">
        <v>18</v>
      </c>
      <c r="C6" s="10">
        <v>181.29</v>
      </c>
      <c r="D6" s="11">
        <f>'[2]Total 2015-16'!D4</f>
        <v>510.5</v>
      </c>
      <c r="E6" s="12">
        <f>'[2]Total 2015-16'!C4</f>
        <v>571.5</v>
      </c>
      <c r="F6" s="12">
        <f>'[2]Total 2015-16'!H4</f>
        <v>611</v>
      </c>
      <c r="G6" s="12">
        <f>'[2]Total 2015-16'!B4</f>
        <v>1480.5</v>
      </c>
      <c r="H6" s="12">
        <f>'[2]Total 2015-16'!G4</f>
        <v>1988.5</v>
      </c>
      <c r="I6" s="12">
        <f>'[2]Total 2015-16'!I4</f>
        <v>414</v>
      </c>
      <c r="J6" s="12">
        <f>'[2]Total 2015-16'!E4</f>
        <v>844</v>
      </c>
      <c r="K6" s="12">
        <f>'[2]Total 2015-16'!F4</f>
        <v>1039.5</v>
      </c>
      <c r="L6" s="13">
        <f>+D6+E6+F6+G6+H6+I6+J6+K6</f>
        <v>7459.5</v>
      </c>
      <c r="N6" s="121">
        <f>C6*L6</f>
        <v>1352332.7549999999</v>
      </c>
    </row>
    <row r="7" spans="2:14" s="14" customFormat="1" x14ac:dyDescent="0.25">
      <c r="B7" s="9" t="s">
        <v>19</v>
      </c>
      <c r="C7" s="10">
        <v>26.48</v>
      </c>
      <c r="D7" s="15">
        <f>'[2]Total 2015-16'!D11</f>
        <v>2545</v>
      </c>
      <c r="E7" s="16">
        <f>'[2]Total 2015-16'!C11</f>
        <v>2075</v>
      </c>
      <c r="F7" s="16">
        <f>'[2]Total 2015-16'!H11</f>
        <v>2485</v>
      </c>
      <c r="G7" s="16">
        <f>'[2]Total 2015-16'!B11</f>
        <v>2862.5</v>
      </c>
      <c r="H7" s="16">
        <f>'[2]Total 2015-16'!G11</f>
        <v>4608.5</v>
      </c>
      <c r="I7" s="16">
        <f>'[2]Total 2015-16'!I11</f>
        <v>1983.5</v>
      </c>
      <c r="J7" s="16">
        <f>'[2]Total 2015-16'!E11</f>
        <v>3209.5</v>
      </c>
      <c r="K7" s="16">
        <f>'[2]Total 2015-16'!F11</f>
        <v>2181</v>
      </c>
      <c r="L7" s="13">
        <f t="shared" ref="L7:L8" si="0">+D7+E7+F7+G7+H7+I7+J7+K7</f>
        <v>21950</v>
      </c>
      <c r="N7" s="121">
        <f t="shared" ref="N7:N20" si="1">C7*L7</f>
        <v>581236</v>
      </c>
    </row>
    <row r="8" spans="2:14" s="14" customFormat="1" x14ac:dyDescent="0.25">
      <c r="B8" s="9" t="s">
        <v>20</v>
      </c>
      <c r="C8" s="10">
        <v>0.37</v>
      </c>
      <c r="D8" s="15">
        <f>'[2]Total 2015-16'!D16</f>
        <v>10626.5</v>
      </c>
      <c r="E8" s="16">
        <f>'[2]Total 2015-16'!C16</f>
        <v>7805.5</v>
      </c>
      <c r="F8" s="16">
        <f>'[2]Total 2015-16'!H16</f>
        <v>14199</v>
      </c>
      <c r="G8" s="16">
        <f>'[2]Total 2015-16'!B16</f>
        <v>14534.5</v>
      </c>
      <c r="H8" s="16">
        <f>'[2]Total 2015-16'!G16</f>
        <v>18439.5</v>
      </c>
      <c r="I8" s="16">
        <f>'[2]Total 2015-16'!I16</f>
        <v>11222.5</v>
      </c>
      <c r="J8" s="16">
        <f>'[2]Total 2015-16'!E16</f>
        <v>14515.5</v>
      </c>
      <c r="K8" s="16">
        <f>'[2]Total 2015-16'!F16</f>
        <v>12819</v>
      </c>
      <c r="L8" s="13">
        <f t="shared" si="0"/>
        <v>104162</v>
      </c>
      <c r="N8" s="121">
        <f t="shared" si="1"/>
        <v>38539.94</v>
      </c>
    </row>
    <row r="9" spans="2:14" s="14" customFormat="1" x14ac:dyDescent="0.25">
      <c r="B9" s="17" t="s">
        <v>21</v>
      </c>
      <c r="C9" s="18">
        <v>671.05</v>
      </c>
      <c r="D9" s="19">
        <f>'[2]Total 2015-16'!D25</f>
        <v>32.5</v>
      </c>
      <c r="E9" s="20">
        <f>'[2]Total 2015-16'!C25</f>
        <v>38</v>
      </c>
      <c r="F9" s="20">
        <f>'[2]Total 2015-16'!H25</f>
        <v>43</v>
      </c>
      <c r="G9" s="21">
        <f>'[2]Total 2015-16'!B25</f>
        <v>127.5</v>
      </c>
      <c r="H9" s="20">
        <f>'[2]Total 2015-16'!G25</f>
        <v>132</v>
      </c>
      <c r="I9" s="20">
        <f>'[2]Total 2015-16'!I25</f>
        <v>59.5</v>
      </c>
      <c r="J9" s="20">
        <f>'[2]Total 2015-16'!E25</f>
        <v>108</v>
      </c>
      <c r="K9" s="20">
        <f>'[2]Total 2015-16'!F25</f>
        <v>92</v>
      </c>
      <c r="L9" s="22">
        <f>+D9+E9+F9+G9+H9+I9+J9+K9</f>
        <v>632.5</v>
      </c>
      <c r="N9" s="121">
        <f t="shared" si="1"/>
        <v>424439.125</v>
      </c>
    </row>
    <row r="10" spans="2:14" s="14" customFormat="1" x14ac:dyDescent="0.25">
      <c r="B10" s="23" t="s">
        <v>22</v>
      </c>
      <c r="C10" s="24">
        <v>54.86</v>
      </c>
      <c r="D10" s="19">
        <f>'[2]Total 2015-16'!D34</f>
        <v>1046</v>
      </c>
      <c r="E10" s="20">
        <f>'[2]Total 2015-16'!C34</f>
        <v>1338.5</v>
      </c>
      <c r="F10" s="20">
        <f>'[2]Total 2015-16'!H34</f>
        <v>1198</v>
      </c>
      <c r="G10" s="20">
        <f>'[2]Total 2015-16'!B34</f>
        <v>1767</v>
      </c>
      <c r="H10" s="20">
        <f>'[2]Total 2015-16'!G34</f>
        <v>1830.5</v>
      </c>
      <c r="I10" s="20">
        <f>'[2]Total 2015-16'!I34</f>
        <v>616</v>
      </c>
      <c r="J10" s="20">
        <f>'[2]Total 2015-16'!E34</f>
        <v>975</v>
      </c>
      <c r="K10" s="20">
        <f>'[2]Total 2015-16'!F34</f>
        <v>1107</v>
      </c>
      <c r="L10" s="22">
        <f t="shared" ref="L10:L11" si="2">+D10+E10+F10+G10+H10+I10+J10+K10</f>
        <v>9878</v>
      </c>
      <c r="N10" s="121">
        <f t="shared" si="1"/>
        <v>541907.07999999996</v>
      </c>
    </row>
    <row r="11" spans="2:14" s="14" customFormat="1" x14ac:dyDescent="0.25">
      <c r="B11" s="23" t="s">
        <v>23</v>
      </c>
      <c r="C11" s="25">
        <v>6.65</v>
      </c>
      <c r="D11" s="19">
        <f>'[2]Total 2015-16'!D42</f>
        <v>990</v>
      </c>
      <c r="E11" s="20">
        <f>'[2]Total 2015-16'!C42</f>
        <v>1458</v>
      </c>
      <c r="F11" s="20">
        <f>'[2]Total 2015-16'!H42</f>
        <v>1181</v>
      </c>
      <c r="G11" s="20">
        <f>'[2]Total 2015-16'!B42</f>
        <v>2315.5</v>
      </c>
      <c r="H11" s="20">
        <f>'[2]Total 2015-16'!G42</f>
        <v>2674.5</v>
      </c>
      <c r="I11" s="20">
        <f>'[2]Total 2015-16'!I42</f>
        <v>843.5</v>
      </c>
      <c r="J11" s="20">
        <f>'[2]Total 2015-16'!E42</f>
        <v>1359</v>
      </c>
      <c r="K11" s="20">
        <f>'[2]Total 2015-16'!F42</f>
        <v>1564</v>
      </c>
      <c r="L11" s="22">
        <f t="shared" si="2"/>
        <v>12385.5</v>
      </c>
      <c r="N11" s="121">
        <f t="shared" si="1"/>
        <v>82363.575000000012</v>
      </c>
    </row>
    <row r="12" spans="2:14" s="14" customFormat="1" x14ac:dyDescent="0.25">
      <c r="B12" s="9" t="s">
        <v>24</v>
      </c>
      <c r="C12" s="10">
        <v>152.13999999999999</v>
      </c>
      <c r="D12" s="15">
        <f>'[2]Total 2015-16'!D49</f>
        <v>203</v>
      </c>
      <c r="E12" s="16">
        <f>'[2]Total 2015-16'!C49</f>
        <v>314.5</v>
      </c>
      <c r="F12" s="16">
        <f>'[2]Total 2015-16'!H49</f>
        <v>305</v>
      </c>
      <c r="G12" s="16">
        <f>'[2]Total 2015-16'!B49</f>
        <v>732</v>
      </c>
      <c r="H12" s="16">
        <f>'[2]Total 2015-16'!G49</f>
        <v>586</v>
      </c>
      <c r="I12" s="16">
        <f>'[2]Total 2015-16'!I49</f>
        <v>212.5</v>
      </c>
      <c r="J12" s="16">
        <f>'[2]Total 2015-16'!E49</f>
        <v>249.5</v>
      </c>
      <c r="K12" s="16">
        <f>'[2]Total 2015-16'!F49</f>
        <v>485</v>
      </c>
      <c r="L12" s="13">
        <f>+D12+E12+F12+G12+H12+I12+J12+K12</f>
        <v>3087.5</v>
      </c>
      <c r="N12" s="121">
        <f t="shared" si="1"/>
        <v>469732.24999999994</v>
      </c>
    </row>
    <row r="13" spans="2:14" s="14" customFormat="1" x14ac:dyDescent="0.25">
      <c r="B13" s="9" t="s">
        <v>25</v>
      </c>
      <c r="C13" s="10">
        <v>53.63</v>
      </c>
      <c r="D13" s="15">
        <f>'[2]Total 2015-16'!D56</f>
        <v>648</v>
      </c>
      <c r="E13" s="16">
        <f>'[2]Total 2015-16'!C56</f>
        <v>395.5</v>
      </c>
      <c r="F13" s="16">
        <f>'[2]Total 2015-16'!H56</f>
        <v>403</v>
      </c>
      <c r="G13" s="16">
        <f>'[2]Total 2015-16'!B56</f>
        <v>637.5</v>
      </c>
      <c r="H13" s="16">
        <f>'[2]Total 2015-16'!G56</f>
        <v>928.5</v>
      </c>
      <c r="I13" s="16">
        <f>'[2]Total 2015-16'!I56</f>
        <v>154.5</v>
      </c>
      <c r="J13" s="16">
        <f>'[2]Total 2015-16'!E56</f>
        <v>346.5</v>
      </c>
      <c r="K13" s="16">
        <f>'[2]Total 2015-16'!F56</f>
        <v>479</v>
      </c>
      <c r="L13" s="13">
        <f t="shared" ref="L13:L14" si="3">+D13+E13+F13+G13+H13+I13+J13+K13</f>
        <v>3992.5</v>
      </c>
      <c r="N13" s="121">
        <f t="shared" si="1"/>
        <v>214117.77500000002</v>
      </c>
    </row>
    <row r="14" spans="2:14" s="14" customFormat="1" x14ac:dyDescent="0.25">
      <c r="B14" s="9" t="s">
        <v>26</v>
      </c>
      <c r="C14" s="10">
        <v>46.44</v>
      </c>
      <c r="D14" s="15">
        <f>'[2]Total 2015-16'!D61</f>
        <v>35.5</v>
      </c>
      <c r="E14" s="16">
        <f>'[2]Total 2015-16'!C61</f>
        <v>36.5</v>
      </c>
      <c r="F14" s="16">
        <f>'[2]Total 2015-16'!H61</f>
        <v>42</v>
      </c>
      <c r="G14" s="16">
        <f>'[2]Total 2015-16'!B61</f>
        <v>119</v>
      </c>
      <c r="H14" s="16">
        <f>'[2]Total 2015-16'!G61</f>
        <v>65.5</v>
      </c>
      <c r="I14" s="16">
        <f>'[2]Total 2015-16'!I61</f>
        <v>25.5</v>
      </c>
      <c r="J14" s="16">
        <f>'[2]Total 2015-16'!E61</f>
        <v>30.5</v>
      </c>
      <c r="K14" s="16">
        <f>'[2]Total 2015-16'!F61</f>
        <v>37.5</v>
      </c>
      <c r="L14" s="13">
        <f t="shared" si="3"/>
        <v>392</v>
      </c>
      <c r="N14" s="121">
        <f t="shared" si="1"/>
        <v>18204.48</v>
      </c>
    </row>
    <row r="15" spans="2:14" s="14" customFormat="1" x14ac:dyDescent="0.25">
      <c r="B15" s="17" t="s">
        <v>27</v>
      </c>
      <c r="C15" s="18">
        <v>228.76</v>
      </c>
      <c r="D15" s="19">
        <f>'[2]Total 2015-16'!D68</f>
        <v>65.5</v>
      </c>
      <c r="E15" s="20">
        <f>'[2]Total 2015-16'!C68</f>
        <v>50.5</v>
      </c>
      <c r="F15" s="20">
        <f>'[2]Total 2015-16'!H68</f>
        <v>97.5</v>
      </c>
      <c r="G15" s="20">
        <f>'[2]Total 2015-16'!B68</f>
        <v>127</v>
      </c>
      <c r="H15" s="20">
        <f>'[2]Total 2015-16'!G68</f>
        <v>105.5</v>
      </c>
      <c r="I15" s="20">
        <f>'[2]Total 2015-16'!I68</f>
        <v>41</v>
      </c>
      <c r="J15" s="20">
        <f>'[2]Total 2015-16'!E68</f>
        <v>108.5</v>
      </c>
      <c r="K15" s="20">
        <f>'[2]Total 2015-16'!F68</f>
        <v>67</v>
      </c>
      <c r="L15" s="22">
        <f>+D15+E15+F15+G15+H15+I15+J15+K15</f>
        <v>662.5</v>
      </c>
      <c r="N15" s="121">
        <f t="shared" si="1"/>
        <v>151553.5</v>
      </c>
    </row>
    <row r="16" spans="2:14" s="14" customFormat="1" x14ac:dyDescent="0.25">
      <c r="B16" s="17" t="s">
        <v>28</v>
      </c>
      <c r="C16" s="18">
        <v>32.020000000000003</v>
      </c>
      <c r="D16" s="19">
        <f>'[2]Total 2015-16'!D72</f>
        <v>127</v>
      </c>
      <c r="E16" s="20">
        <f>'[2]Total 2015-16'!C72</f>
        <v>153</v>
      </c>
      <c r="F16" s="20">
        <f>'[2]Total 2015-16'!H72</f>
        <v>373.5</v>
      </c>
      <c r="G16" s="20">
        <f>'[2]Total 2015-16'!B72</f>
        <v>412.5</v>
      </c>
      <c r="H16" s="20">
        <f>'[2]Total 2015-16'!G72</f>
        <v>213.5</v>
      </c>
      <c r="I16" s="20">
        <f>'[2]Total 2015-16'!I72</f>
        <v>116</v>
      </c>
      <c r="J16" s="20">
        <f>'[2]Total 2015-16'!E72</f>
        <v>205</v>
      </c>
      <c r="K16" s="20">
        <f>'[2]Total 2015-16'!F72</f>
        <v>166.5</v>
      </c>
      <c r="L16" s="22">
        <f t="shared" ref="L16:L17" si="4">+D16+E16+F16+G16+H16+I16+J16+K16</f>
        <v>1767</v>
      </c>
      <c r="N16" s="121">
        <f t="shared" si="1"/>
        <v>56579.340000000004</v>
      </c>
    </row>
    <row r="17" spans="2:15" s="14" customFormat="1" x14ac:dyDescent="0.25">
      <c r="B17" s="17" t="s">
        <v>29</v>
      </c>
      <c r="C17" s="18">
        <v>9.93</v>
      </c>
      <c r="D17" s="19">
        <f>'[2]Total 2015-16'!D79</f>
        <v>374</v>
      </c>
      <c r="E17" s="20">
        <f>'[2]Total 2015-16'!C79</f>
        <v>145</v>
      </c>
      <c r="F17" s="20">
        <f>'[2]Total 2015-16'!H79</f>
        <v>370.5</v>
      </c>
      <c r="G17" s="20">
        <f>'[2]Total 2015-16'!B79</f>
        <v>336</v>
      </c>
      <c r="H17" s="20">
        <f>'[2]Total 2015-16'!G79</f>
        <v>495</v>
      </c>
      <c r="I17" s="20">
        <f>'[2]Total 2015-16'!I79</f>
        <v>307.5</v>
      </c>
      <c r="J17" s="20">
        <f>'[2]Total 2015-16'!E79</f>
        <v>764</v>
      </c>
      <c r="K17" s="20">
        <f>'[2]Total 2015-16'!F79</f>
        <v>418.5</v>
      </c>
      <c r="L17" s="22">
        <f t="shared" si="4"/>
        <v>3210.5</v>
      </c>
      <c r="N17" s="121">
        <f t="shared" si="1"/>
        <v>31880.264999999999</v>
      </c>
    </row>
    <row r="18" spans="2:15" x14ac:dyDescent="0.25">
      <c r="B18" s="9" t="s">
        <v>30</v>
      </c>
      <c r="C18" s="10">
        <v>106.6</v>
      </c>
      <c r="D18" s="15">
        <f>'[2]Total 2015-16'!D84</f>
        <v>88</v>
      </c>
      <c r="E18" s="16">
        <f>'[2]Total 2015-16'!C84</f>
        <v>151</v>
      </c>
      <c r="F18" s="16">
        <f>'[2]Total 2015-16'!H84</f>
        <v>95</v>
      </c>
      <c r="G18" s="16">
        <f>'[2]Total 2015-16'!B84</f>
        <v>405</v>
      </c>
      <c r="H18" s="16">
        <f>'[2]Total 2015-16'!G84</f>
        <v>227</v>
      </c>
      <c r="I18" s="16">
        <f>'[2]Total 2015-16'!I84</f>
        <v>37.5</v>
      </c>
      <c r="J18" s="16">
        <f>'[2]Total 2015-16'!E84</f>
        <v>56</v>
      </c>
      <c r="K18" s="16">
        <f>'[2]Total 2015-16'!F84</f>
        <v>68</v>
      </c>
      <c r="L18" s="13">
        <f>+D18+E18+F18+G18+H18+I18+J18+K18</f>
        <v>1127.5</v>
      </c>
      <c r="N18" s="121">
        <f t="shared" si="1"/>
        <v>120191.5</v>
      </c>
    </row>
    <row r="19" spans="2:15" x14ac:dyDescent="0.25">
      <c r="B19" s="9" t="s">
        <v>31</v>
      </c>
      <c r="C19" s="10">
        <v>239.18</v>
      </c>
      <c r="D19" s="15">
        <f>'[2]Total 2015-16'!D88</f>
        <v>159</v>
      </c>
      <c r="E19" s="16">
        <f>'[2]Total 2015-16'!C88</f>
        <v>187.5</v>
      </c>
      <c r="F19" s="16">
        <f>'[2]Total 2015-16'!H88</f>
        <v>113.5</v>
      </c>
      <c r="G19" s="16">
        <f>'[2]Total 2015-16'!B88</f>
        <v>245</v>
      </c>
      <c r="H19" s="16">
        <f>'[2]Total 2015-16'!G88</f>
        <v>223.5</v>
      </c>
      <c r="I19" s="16">
        <f>'[2]Total 2015-16'!I88</f>
        <v>65</v>
      </c>
      <c r="J19" s="16">
        <f>'[2]Total 2015-16'!E88</f>
        <v>123.5</v>
      </c>
      <c r="K19" s="16">
        <f>'[2]Total 2015-16'!F88</f>
        <v>139.5</v>
      </c>
      <c r="L19" s="13">
        <f t="shared" ref="L19:L20" si="5">+D19+E19+F19+G19+H19+I19+J19+K19</f>
        <v>1256.5</v>
      </c>
      <c r="N19" s="121">
        <f t="shared" si="1"/>
        <v>300529.67</v>
      </c>
    </row>
    <row r="20" spans="2:15" x14ac:dyDescent="0.25">
      <c r="B20" s="26" t="s">
        <v>32</v>
      </c>
      <c r="C20" s="27">
        <v>30</v>
      </c>
      <c r="D20" s="15">
        <f>'[2]Total 2015-16'!D93</f>
        <v>4.5</v>
      </c>
      <c r="E20" s="16">
        <f>'[2]Total 2015-16'!C93</f>
        <v>18</v>
      </c>
      <c r="F20" s="16">
        <f>'[2]Total 2015-16'!H93</f>
        <v>19.5</v>
      </c>
      <c r="G20" s="16">
        <f>'[2]Total 2015-16'!B93</f>
        <v>36.5</v>
      </c>
      <c r="H20" s="16">
        <f>'[2]Total 2015-16'!G93</f>
        <v>42</v>
      </c>
      <c r="I20" s="16">
        <f>'[2]Total 2015-16'!I93</f>
        <v>10</v>
      </c>
      <c r="J20" s="16">
        <f>'[2]Total 2015-16'!E93</f>
        <v>8.5</v>
      </c>
      <c r="K20" s="16">
        <f>'[2]Total 2015-16'!F93</f>
        <v>7.5</v>
      </c>
      <c r="L20" s="13">
        <f t="shared" si="5"/>
        <v>146.5</v>
      </c>
      <c r="N20" s="121">
        <f t="shared" si="1"/>
        <v>4395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  <c r="N21" s="120"/>
    </row>
    <row r="22" spans="2:15" x14ac:dyDescent="0.25">
      <c r="B22" s="33" t="s">
        <v>33</v>
      </c>
      <c r="C22" s="34"/>
      <c r="D22" s="35">
        <f>SUM(D6:D20)</f>
        <v>17455</v>
      </c>
      <c r="E22" s="35">
        <f t="shared" ref="E22:K22" si="6">SUM(E6:E20)</f>
        <v>14738</v>
      </c>
      <c r="F22" s="35">
        <f t="shared" si="6"/>
        <v>21536.5</v>
      </c>
      <c r="G22" s="35">
        <f t="shared" si="6"/>
        <v>26138</v>
      </c>
      <c r="H22" s="35">
        <f t="shared" si="6"/>
        <v>32560</v>
      </c>
      <c r="I22" s="35">
        <f t="shared" si="6"/>
        <v>16108.5</v>
      </c>
      <c r="J22" s="35">
        <f t="shared" si="6"/>
        <v>22903</v>
      </c>
      <c r="K22" s="35">
        <f t="shared" si="6"/>
        <v>20671</v>
      </c>
      <c r="L22" s="32">
        <f>+D22+E22+F22+G22+H22+I22+J22+K22</f>
        <v>172110</v>
      </c>
      <c r="N22" s="122">
        <f>SUM(N6:N21)</f>
        <v>4388002.2549999999</v>
      </c>
      <c r="O22" s="36"/>
    </row>
    <row r="23" spans="2:15" x14ac:dyDescent="0.25">
      <c r="B23" s="37" t="s">
        <v>34</v>
      </c>
      <c r="C23" s="38"/>
      <c r="D23" s="39">
        <f t="shared" ref="D23:K23" si="7">(($C$6*D6)+($C$7*D7)+($C$8*D8)+($C$9*D9)+($C$10*D10)+($C$11*D11)+($C$12*D12)+($C$13*D13)+($C$14*D14)+($C$15*D15)+($C$16*D16)+($C$17*D17)+($C$18*D18)+($C$19*D19)+($C$20*D20)+($C$21*D21))</f>
        <v>387242.97499999992</v>
      </c>
      <c r="E23" s="39">
        <f t="shared" si="7"/>
        <v>420194.87499999994</v>
      </c>
      <c r="F23" s="39">
        <f t="shared" si="7"/>
        <v>430023.33499999996</v>
      </c>
      <c r="G23" s="39">
        <f t="shared" si="7"/>
        <v>847017.49499999988</v>
      </c>
      <c r="H23" s="39">
        <f t="shared" si="7"/>
        <v>952928.15999999992</v>
      </c>
      <c r="I23" s="39">
        <f t="shared" si="7"/>
        <v>288850.935</v>
      </c>
      <c r="J23" s="39">
        <f t="shared" si="7"/>
        <v>511058.85999999987</v>
      </c>
      <c r="K23" s="39">
        <f t="shared" si="7"/>
        <v>550685.62</v>
      </c>
      <c r="L23" s="39">
        <f>SUM(D23:K23)</f>
        <v>4388002.2549999999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8">47.14*205</f>
        <v>9663.7000000000007</v>
      </c>
      <c r="F24" s="39">
        <f t="shared" si="8"/>
        <v>9663.7000000000007</v>
      </c>
      <c r="G24" s="39">
        <f t="shared" si="8"/>
        <v>9663.7000000000007</v>
      </c>
      <c r="H24" s="39">
        <f t="shared" si="8"/>
        <v>9663.7000000000007</v>
      </c>
      <c r="I24" s="39">
        <f t="shared" si="8"/>
        <v>9663.7000000000007</v>
      </c>
      <c r="J24" s="39">
        <f t="shared" si="8"/>
        <v>9663.7000000000007</v>
      </c>
      <c r="K24" s="39">
        <f t="shared" si="8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396906.67499999993</v>
      </c>
      <c r="E25" s="41">
        <f t="shared" ref="E25:K25" si="9">SUM(E23:E24)</f>
        <v>429858.57499999995</v>
      </c>
      <c r="F25" s="41">
        <f t="shared" si="9"/>
        <v>439687.03499999997</v>
      </c>
      <c r="G25" s="41">
        <f t="shared" si="9"/>
        <v>856681.19499999983</v>
      </c>
      <c r="H25" s="41">
        <f t="shared" si="9"/>
        <v>962591.85999999987</v>
      </c>
      <c r="I25" s="41">
        <f t="shared" si="9"/>
        <v>298514.63500000001</v>
      </c>
      <c r="J25" s="41">
        <f t="shared" si="9"/>
        <v>520722.55999999988</v>
      </c>
      <c r="K25" s="41">
        <f t="shared" si="9"/>
        <v>560349.31999999995</v>
      </c>
      <c r="L25" s="41">
        <f>SUM(D25:K25)</f>
        <v>4465311.8549999995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10">7*60*205</f>
        <v>86100</v>
      </c>
      <c r="F26" s="39">
        <f t="shared" si="10"/>
        <v>86100</v>
      </c>
      <c r="G26" s="39">
        <f t="shared" si="10"/>
        <v>86100</v>
      </c>
      <c r="H26" s="39">
        <f t="shared" si="10"/>
        <v>86100</v>
      </c>
      <c r="I26" s="39">
        <f t="shared" si="10"/>
        <v>86100</v>
      </c>
      <c r="J26" s="39">
        <f t="shared" si="10"/>
        <v>86100</v>
      </c>
      <c r="K26" s="39">
        <f t="shared" si="10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1">+D26-D27</f>
        <v>74970</v>
      </c>
      <c r="E28" s="39">
        <f t="shared" si="11"/>
        <v>74970</v>
      </c>
      <c r="F28" s="39">
        <f t="shared" si="11"/>
        <v>74970</v>
      </c>
      <c r="G28" s="39">
        <f t="shared" si="11"/>
        <v>74970</v>
      </c>
      <c r="H28" s="39">
        <f t="shared" si="11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2">SUM(D28:D29)</f>
        <v>64720</v>
      </c>
      <c r="E30" s="41">
        <f t="shared" si="12"/>
        <v>72854</v>
      </c>
      <c r="F30" s="41">
        <f t="shared" si="12"/>
        <v>63900</v>
      </c>
      <c r="G30" s="41">
        <f t="shared" si="12"/>
        <v>72081.55</v>
      </c>
      <c r="H30" s="41">
        <f t="shared" si="12"/>
        <v>69543.649999999994</v>
      </c>
      <c r="I30" s="41">
        <f t="shared" si="12"/>
        <v>69990.55</v>
      </c>
      <c r="J30" s="41">
        <f t="shared" si="12"/>
        <v>70195.55</v>
      </c>
      <c r="K30" s="41">
        <f t="shared" si="12"/>
        <v>70195.55</v>
      </c>
      <c r="L30" s="41"/>
    </row>
    <row r="31" spans="2:15" x14ac:dyDescent="0.25">
      <c r="B31" s="37" t="s">
        <v>42</v>
      </c>
      <c r="C31" s="38"/>
      <c r="D31" s="44">
        <v>6</v>
      </c>
      <c r="E31" s="44">
        <v>5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56</v>
      </c>
    </row>
    <row r="32" spans="2:15" x14ac:dyDescent="0.25">
      <c r="B32" s="37" t="s">
        <v>43</v>
      </c>
      <c r="C32" s="38"/>
      <c r="D32" s="39">
        <f>+D30*D31</f>
        <v>388320</v>
      </c>
      <c r="E32" s="39">
        <f t="shared" ref="E32:K32" si="13">+E30*E31</f>
        <v>364270</v>
      </c>
      <c r="F32" s="39">
        <f t="shared" si="13"/>
        <v>447300</v>
      </c>
      <c r="G32" s="39">
        <f t="shared" si="13"/>
        <v>792897.05</v>
      </c>
      <c r="H32" s="39">
        <f t="shared" si="13"/>
        <v>764980.14999999991</v>
      </c>
      <c r="I32" s="39">
        <f t="shared" si="13"/>
        <v>279962.2</v>
      </c>
      <c r="J32" s="39">
        <f t="shared" si="13"/>
        <v>421173.30000000005</v>
      </c>
      <c r="K32" s="39">
        <f t="shared" si="13"/>
        <v>421173.30000000005</v>
      </c>
      <c r="L32" s="39">
        <f>SUM(D32:K32)</f>
        <v>3880076</v>
      </c>
      <c r="O32" s="46"/>
    </row>
    <row r="33" spans="1:15" x14ac:dyDescent="0.25">
      <c r="B33" s="47" t="s">
        <v>44</v>
      </c>
      <c r="C33" s="48"/>
      <c r="D33" s="39">
        <f>+D25-D32</f>
        <v>8586.6749999999302</v>
      </c>
      <c r="E33" s="39">
        <f t="shared" ref="E33:K33" si="14">+E25-E32</f>
        <v>65588.574999999953</v>
      </c>
      <c r="F33" s="39">
        <f t="shared" si="14"/>
        <v>-7612.9650000000256</v>
      </c>
      <c r="G33" s="39">
        <f t="shared" si="14"/>
        <v>63784.144999999786</v>
      </c>
      <c r="H33" s="39">
        <f t="shared" si="14"/>
        <v>197611.70999999996</v>
      </c>
      <c r="I33" s="39">
        <f t="shared" si="14"/>
        <v>18552.434999999998</v>
      </c>
      <c r="J33" s="39">
        <f t="shared" si="14"/>
        <v>99549.259999999835</v>
      </c>
      <c r="K33" s="39">
        <f t="shared" si="14"/>
        <v>139176.0199999999</v>
      </c>
      <c r="L33" s="39">
        <f>SUM(D33:K33)</f>
        <v>585235.85499999928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5">+D25/D30</f>
        <v>6.1326742119901105</v>
      </c>
      <c r="E35" s="44">
        <f t="shared" si="15"/>
        <v>5.9002741784939738</v>
      </c>
      <c r="F35" s="44">
        <f t="shared" si="15"/>
        <v>6.8808612676056331</v>
      </c>
      <c r="G35" s="44">
        <f t="shared" si="15"/>
        <v>11.884888643487825</v>
      </c>
      <c r="H35" s="44">
        <f t="shared" si="15"/>
        <v>13.841549300331518</v>
      </c>
      <c r="I35" s="44">
        <f t="shared" si="15"/>
        <v>4.2650705702412681</v>
      </c>
      <c r="J35" s="44">
        <f t="shared" si="15"/>
        <v>7.4181705250546486</v>
      </c>
      <c r="K35" s="44">
        <f t="shared" si="15"/>
        <v>7.9826900708093307</v>
      </c>
      <c r="L35" s="52">
        <f>SUM(D35:K35)</f>
        <v>64.30617876801432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6">SUM(D35:D36)</f>
        <v>6.2656742119901105</v>
      </c>
      <c r="E37" s="55">
        <f t="shared" si="16"/>
        <v>6.1662741784939739</v>
      </c>
      <c r="F37" s="55">
        <f t="shared" si="16"/>
        <v>7.1468612676056331</v>
      </c>
      <c r="G37" s="55">
        <f t="shared" si="16"/>
        <v>12.283888643487824</v>
      </c>
      <c r="H37" s="55">
        <f t="shared" si="16"/>
        <v>14.107549300331518</v>
      </c>
      <c r="I37" s="55">
        <f t="shared" si="16"/>
        <v>4.2650705702412681</v>
      </c>
      <c r="J37" s="55">
        <f t="shared" si="16"/>
        <v>7.4181705250546486</v>
      </c>
      <c r="K37" s="55">
        <f t="shared" si="16"/>
        <v>8.2486900708093316</v>
      </c>
      <c r="L37" s="56">
        <f>+D37+E37+F37+G37+H37+I37+J37+K37</f>
        <v>65.902178768014309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7">+D31</f>
        <v>6</v>
      </c>
      <c r="E39" s="45">
        <f t="shared" si="17"/>
        <v>5</v>
      </c>
      <c r="F39" s="45">
        <f t="shared" si="17"/>
        <v>7</v>
      </c>
      <c r="G39" s="45">
        <f t="shared" si="17"/>
        <v>11</v>
      </c>
      <c r="H39" s="45">
        <f t="shared" si="17"/>
        <v>11</v>
      </c>
      <c r="I39" s="45">
        <f t="shared" si="17"/>
        <v>4</v>
      </c>
      <c r="J39" s="45">
        <f>J31</f>
        <v>6</v>
      </c>
      <c r="K39" s="45">
        <f>K31</f>
        <v>6</v>
      </c>
      <c r="L39" s="61">
        <f>SUM(D39:K39)</f>
        <v>56</v>
      </c>
    </row>
    <row r="40" spans="1:15" x14ac:dyDescent="0.25">
      <c r="B40" s="62" t="s">
        <v>84</v>
      </c>
      <c r="C40" s="63"/>
      <c r="D40" s="64">
        <f t="shared" ref="D40:K40" si="18">+D39-D37</f>
        <v>-0.26567421199011054</v>
      </c>
      <c r="E40" s="64">
        <f t="shared" si="18"/>
        <v>-1.1662741784939739</v>
      </c>
      <c r="F40" s="64">
        <f t="shared" si="18"/>
        <v>-0.14686126760563312</v>
      </c>
      <c r="G40" s="64">
        <f t="shared" si="18"/>
        <v>-1.2838886434878241</v>
      </c>
      <c r="H40" s="64">
        <f t="shared" si="18"/>
        <v>-3.1075493003315184</v>
      </c>
      <c r="I40" s="64">
        <f t="shared" si="18"/>
        <v>-0.26507057024126812</v>
      </c>
      <c r="J40" s="64">
        <f t="shared" si="18"/>
        <v>-1.4181705250546486</v>
      </c>
      <c r="K40" s="64">
        <f t="shared" si="18"/>
        <v>-2.2486900708093316</v>
      </c>
      <c r="L40" s="64">
        <f>SUM(D40:K40)</f>
        <v>-9.9021787680143092</v>
      </c>
    </row>
    <row r="41" spans="1:15" x14ac:dyDescent="0.25">
      <c r="B41" s="65" t="s">
        <v>85</v>
      </c>
      <c r="C41" s="66"/>
      <c r="D41" s="67">
        <v>0.47</v>
      </c>
      <c r="E41" s="67">
        <v>-0.27</v>
      </c>
      <c r="F41" s="67">
        <v>-0.27</v>
      </c>
      <c r="G41" s="67">
        <v>-0.87</v>
      </c>
      <c r="H41" s="67">
        <v>-2.31</v>
      </c>
      <c r="I41" s="67">
        <v>-0.6</v>
      </c>
      <c r="J41" s="67">
        <v>-2.27</v>
      </c>
      <c r="K41" s="67">
        <v>-2.2000000000000002</v>
      </c>
      <c r="L41" s="67">
        <v>-8.32</v>
      </c>
    </row>
    <row r="42" spans="1:15" x14ac:dyDescent="0.25">
      <c r="A42" s="36"/>
      <c r="B42" s="68"/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  <c r="E51" s="123"/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</row>
    <row r="74" spans="2:12" x14ac:dyDescent="0.25">
      <c r="B74" s="100" t="s">
        <v>74</v>
      </c>
      <c r="C74" s="88">
        <f>C47+C56+C52+C61+C65+C69+C72</f>
        <v>1.5960000000000001</v>
      </c>
    </row>
    <row r="77" spans="2:12" ht="15.75" thickBot="1" x14ac:dyDescent="0.3">
      <c r="B77" s="101"/>
      <c r="C77" s="101"/>
    </row>
    <row r="78" spans="2:12" ht="15.75" thickBot="1" x14ac:dyDescent="0.3">
      <c r="B78" s="102" t="s">
        <v>86</v>
      </c>
      <c r="D78" s="340" t="s">
        <v>3</v>
      </c>
      <c r="E78" s="341"/>
      <c r="F78" s="340" t="s">
        <v>4</v>
      </c>
      <c r="G78" s="341"/>
      <c r="H78" s="340" t="s">
        <v>5</v>
      </c>
      <c r="I78" s="341"/>
      <c r="J78" s="340" t="s">
        <v>6</v>
      </c>
      <c r="K78" s="34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87</v>
      </c>
      <c r="C80" s="105"/>
      <c r="D80" s="108">
        <v>0</v>
      </c>
      <c r="E80" s="107">
        <v>0</v>
      </c>
      <c r="F80" s="106">
        <v>0</v>
      </c>
      <c r="G80" s="106">
        <v>2</v>
      </c>
      <c r="H80" s="124">
        <v>2</v>
      </c>
      <c r="I80" s="124">
        <v>0</v>
      </c>
      <c r="J80" s="106">
        <v>0</v>
      </c>
      <c r="K80" s="106">
        <v>1</v>
      </c>
      <c r="L80" s="109">
        <f>SUM(D80:K80)</f>
        <v>5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25">
        <v>9</v>
      </c>
      <c r="I81" s="125">
        <v>4</v>
      </c>
      <c r="J81" s="125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9">SUM(D80:D81)</f>
        <v>6</v>
      </c>
      <c r="E82" s="116">
        <f t="shared" si="19"/>
        <v>5</v>
      </c>
      <c r="F82" s="116">
        <f t="shared" si="19"/>
        <v>7</v>
      </c>
      <c r="G82" s="116">
        <f t="shared" si="19"/>
        <v>11</v>
      </c>
      <c r="H82" s="116">
        <f t="shared" si="19"/>
        <v>11</v>
      </c>
      <c r="I82" s="116">
        <f t="shared" si="19"/>
        <v>4</v>
      </c>
      <c r="J82" s="116">
        <f t="shared" si="19"/>
        <v>6</v>
      </c>
      <c r="K82" s="116">
        <f t="shared" si="19"/>
        <v>6</v>
      </c>
      <c r="L82" s="116">
        <f>SUM(D82:K82)</f>
        <v>56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14" t="s">
        <v>88</v>
      </c>
    </row>
    <row r="86" spans="2:12" x14ac:dyDescent="0.25">
      <c r="B86" s="126"/>
    </row>
    <row r="93" spans="2:12" x14ac:dyDescent="0.25">
      <c r="B93" s="14"/>
    </row>
    <row r="95" spans="2:12" x14ac:dyDescent="0.25">
      <c r="B95" s="117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.2" right="0.2" top="0.25" bottom="0.25" header="0.05" footer="0.05"/>
  <pageSetup scale="90" fitToHeight="2" orientation="landscape" r:id="rId1"/>
  <rowBreaks count="1" manualBreakCount="1">
    <brk id="44" min="1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zoomScaleSheetLayoutView="100" workbookViewId="0">
      <selection activeCell="F55" sqref="F55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6384" width="8.85546875" style="127"/>
  </cols>
  <sheetData>
    <row r="1" spans="2:14" x14ac:dyDescent="0.2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2:14" x14ac:dyDescent="0.2">
      <c r="B2" s="350" t="s">
        <v>97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2:14" ht="14.45" customHeight="1" thickBot="1" x14ac:dyDescent="0.25">
      <c r="B3" s="351" t="s">
        <v>96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2:14" ht="15.75" thickBot="1" x14ac:dyDescent="0.4">
      <c r="B4" s="249"/>
      <c r="C4" s="248"/>
      <c r="D4" s="346" t="s">
        <v>3</v>
      </c>
      <c r="E4" s="347"/>
      <c r="F4" s="346" t="s">
        <v>4</v>
      </c>
      <c r="G4" s="347"/>
      <c r="H4" s="346" t="s">
        <v>5</v>
      </c>
      <c r="I4" s="347"/>
      <c r="J4" s="346" t="s">
        <v>6</v>
      </c>
      <c r="K4" s="348"/>
      <c r="L4" s="247"/>
      <c r="N4" s="246" t="s">
        <v>83</v>
      </c>
    </row>
    <row r="5" spans="2:14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147" t="s">
        <v>11</v>
      </c>
      <c r="G5" s="147" t="s">
        <v>12</v>
      </c>
      <c r="H5" s="147" t="s">
        <v>13</v>
      </c>
      <c r="I5" s="147" t="s">
        <v>14</v>
      </c>
      <c r="J5" s="147" t="s">
        <v>15</v>
      </c>
      <c r="K5" s="147" t="s">
        <v>16</v>
      </c>
      <c r="L5" s="241" t="s">
        <v>17</v>
      </c>
      <c r="N5" s="240"/>
    </row>
    <row r="6" spans="2:14" s="129" customFormat="1" x14ac:dyDescent="0.2">
      <c r="B6" s="235" t="s">
        <v>18</v>
      </c>
      <c r="C6" s="234">
        <v>181.29</v>
      </c>
      <c r="D6" s="11">
        <f>'[3]Total 2016-17'!D4</f>
        <v>470</v>
      </c>
      <c r="E6" s="12">
        <f>'[3]Total 2016-17'!C4</f>
        <v>616</v>
      </c>
      <c r="F6" s="12">
        <f>'[3]Total 2016-17'!H4</f>
        <v>636</v>
      </c>
      <c r="G6" s="12">
        <f>'[3]Total 2016-17'!B4</f>
        <v>1582.5</v>
      </c>
      <c r="H6" s="12">
        <f>'[3]Total 2016-17'!G4</f>
        <v>2025</v>
      </c>
      <c r="I6" s="12">
        <f>'[3]Total 2016-17'!I4</f>
        <v>378.5</v>
      </c>
      <c r="J6" s="12">
        <f>'[3]Total 2016-17'!E4</f>
        <v>694.5</v>
      </c>
      <c r="K6" s="12">
        <f>'[3]Total 2016-17'!F4</f>
        <v>997.5</v>
      </c>
      <c r="L6" s="233">
        <f t="shared" ref="L6:L20" si="0">+D6+E6+F6+G6+H6+I6+J6+K6</f>
        <v>7400</v>
      </c>
      <c r="N6" s="232">
        <f t="shared" ref="N6:N20" si="1">C6*L6</f>
        <v>1341546</v>
      </c>
    </row>
    <row r="7" spans="2:14" s="129" customFormat="1" x14ac:dyDescent="0.2">
      <c r="B7" s="235" t="s">
        <v>19</v>
      </c>
      <c r="C7" s="234">
        <v>26.48</v>
      </c>
      <c r="D7" s="15">
        <f>'[3]Total 2016-17'!D11</f>
        <v>2429</v>
      </c>
      <c r="E7" s="16">
        <f>'[3]Total 2016-17'!C11</f>
        <v>1938.5</v>
      </c>
      <c r="F7" s="16">
        <f>'[3]Total 2016-17'!H11</f>
        <v>2430</v>
      </c>
      <c r="G7" s="16">
        <f>'[3]Total 2016-17'!B11</f>
        <v>3339</v>
      </c>
      <c r="H7" s="16">
        <f>'[3]Total 2016-17'!G11</f>
        <v>4735</v>
      </c>
      <c r="I7" s="16">
        <f>'[3]Total 2016-17'!I11</f>
        <v>1644</v>
      </c>
      <c r="J7" s="16">
        <f>'[3]Total 2016-17'!E11</f>
        <v>2904.5</v>
      </c>
      <c r="K7" s="16">
        <f>'[3]Total 2016-17'!F11</f>
        <v>2046.5</v>
      </c>
      <c r="L7" s="233">
        <f t="shared" si="0"/>
        <v>21466.5</v>
      </c>
      <c r="N7" s="232">
        <f t="shared" si="1"/>
        <v>568432.92000000004</v>
      </c>
    </row>
    <row r="8" spans="2:14" s="129" customFormat="1" x14ac:dyDescent="0.2">
      <c r="B8" s="235" t="s">
        <v>20</v>
      </c>
      <c r="C8" s="234">
        <v>0.37</v>
      </c>
      <c r="D8" s="15">
        <f>'[3]Total 2016-17'!D16</f>
        <v>8546</v>
      </c>
      <c r="E8" s="16">
        <f>'[3]Total 2016-17'!C16</f>
        <v>7414</v>
      </c>
      <c r="F8" s="16">
        <f>'[3]Total 2016-17'!H16</f>
        <v>12740.5</v>
      </c>
      <c r="G8" s="16">
        <f>'[3]Total 2016-17'!B16</f>
        <v>13948</v>
      </c>
      <c r="H8" s="16">
        <f>'[3]Total 2016-17'!G16</f>
        <v>15955.5</v>
      </c>
      <c r="I8" s="16">
        <f>'[3]Total 2016-17'!I16</f>
        <v>8894.5</v>
      </c>
      <c r="J8" s="16">
        <f>'[3]Total 2016-17'!E16</f>
        <v>12511.5</v>
      </c>
      <c r="K8" s="16">
        <f>'[3]Total 2016-17'!F16</f>
        <v>12430.5</v>
      </c>
      <c r="L8" s="233">
        <f t="shared" si="0"/>
        <v>92440.5</v>
      </c>
      <c r="N8" s="232">
        <f t="shared" si="1"/>
        <v>34202.985000000001</v>
      </c>
    </row>
    <row r="9" spans="2:14" s="129" customFormat="1" x14ac:dyDescent="0.2">
      <c r="B9" s="238" t="s">
        <v>21</v>
      </c>
      <c r="C9" s="237">
        <v>671.05</v>
      </c>
      <c r="D9" s="19">
        <f>'[3]Total 2016-17'!D25</f>
        <v>34</v>
      </c>
      <c r="E9" s="20">
        <f>'[3]Total 2016-17'!C25</f>
        <v>45.5</v>
      </c>
      <c r="F9" s="20">
        <f>'[3]Total 2016-17'!H25</f>
        <v>40.5</v>
      </c>
      <c r="G9" s="21">
        <f>'[3]Total 2016-17'!B25</f>
        <v>124.5</v>
      </c>
      <c r="H9" s="20">
        <f>'[3]Total 2016-17'!G25</f>
        <v>124.5</v>
      </c>
      <c r="I9" s="20">
        <f>'[3]Total 2016-17'!I25</f>
        <v>54</v>
      </c>
      <c r="J9" s="20">
        <f>'[3]Total 2016-17'!E25</f>
        <v>92.5</v>
      </c>
      <c r="K9" s="20">
        <f>'[3]Total 2016-17'!F25</f>
        <v>83.5</v>
      </c>
      <c r="L9" s="236">
        <f t="shared" si="0"/>
        <v>599</v>
      </c>
      <c r="N9" s="232">
        <f t="shared" si="1"/>
        <v>401958.94999999995</v>
      </c>
    </row>
    <row r="10" spans="2:14" s="129" customFormat="1" x14ac:dyDescent="0.2">
      <c r="B10" s="238" t="s">
        <v>22</v>
      </c>
      <c r="C10" s="239">
        <v>54.86</v>
      </c>
      <c r="D10" s="19">
        <f>'[3]Total 2016-17'!D34</f>
        <v>954.5</v>
      </c>
      <c r="E10" s="20">
        <f>'[3]Total 2016-17'!C34</f>
        <v>1427.5</v>
      </c>
      <c r="F10" s="20">
        <f>'[3]Total 2016-17'!H34</f>
        <v>1150.5</v>
      </c>
      <c r="G10" s="20">
        <f>'[3]Total 2016-17'!B34</f>
        <v>1882.5</v>
      </c>
      <c r="H10" s="20">
        <f>'[3]Total 2016-17'!G34</f>
        <v>1798.5</v>
      </c>
      <c r="I10" s="20">
        <f>'[3]Total 2016-17'!I34</f>
        <v>557.5</v>
      </c>
      <c r="J10" s="20">
        <f>'[3]Total 2016-17'!E34</f>
        <v>908.5</v>
      </c>
      <c r="K10" s="20">
        <f>'[3]Total 2016-17'!F34</f>
        <v>1014</v>
      </c>
      <c r="L10" s="236">
        <f t="shared" si="0"/>
        <v>9693.5</v>
      </c>
      <c r="N10" s="232">
        <f t="shared" si="1"/>
        <v>531785.41</v>
      </c>
    </row>
    <row r="11" spans="2:14" s="129" customFormat="1" x14ac:dyDescent="0.2">
      <c r="B11" s="238" t="s">
        <v>23</v>
      </c>
      <c r="C11" s="237">
        <v>6.65</v>
      </c>
      <c r="D11" s="19">
        <f>'[3]Total 2016-17'!D42</f>
        <v>1078.5</v>
      </c>
      <c r="E11" s="20">
        <f>'[3]Total 2016-17'!C42</f>
        <v>1823</v>
      </c>
      <c r="F11" s="20">
        <f>'[3]Total 2016-17'!H42</f>
        <v>1149.5</v>
      </c>
      <c r="G11" s="20">
        <f>'[3]Total 2016-17'!B42</f>
        <v>2369</v>
      </c>
      <c r="H11" s="20">
        <f>'[3]Total 2016-17'!G42</f>
        <v>2783</v>
      </c>
      <c r="I11" s="20">
        <f>'[3]Total 2016-17'!I42</f>
        <v>887</v>
      </c>
      <c r="J11" s="20">
        <f>'[3]Total 2016-17'!E42</f>
        <v>1398</v>
      </c>
      <c r="K11" s="20">
        <f>'[3]Total 2016-17'!F42</f>
        <v>1617.5</v>
      </c>
      <c r="L11" s="236">
        <f t="shared" si="0"/>
        <v>13105.5</v>
      </c>
      <c r="N11" s="232">
        <f t="shared" si="1"/>
        <v>87151.575000000012</v>
      </c>
    </row>
    <row r="12" spans="2:14" s="129" customFormat="1" x14ac:dyDescent="0.2">
      <c r="B12" s="235" t="s">
        <v>24</v>
      </c>
      <c r="C12" s="234">
        <v>152.13999999999999</v>
      </c>
      <c r="D12" s="15">
        <f>'[3]Total 2016-17'!D49</f>
        <v>195</v>
      </c>
      <c r="E12" s="16">
        <f>'[3]Total 2016-17'!C49</f>
        <v>312</v>
      </c>
      <c r="F12" s="16">
        <f>'[3]Total 2016-17'!H49</f>
        <v>291.5</v>
      </c>
      <c r="G12" s="16">
        <f>'[3]Total 2016-17'!B49</f>
        <v>739.5</v>
      </c>
      <c r="H12" s="16">
        <f>'[3]Total 2016-17'!G49</f>
        <v>558.5</v>
      </c>
      <c r="I12" s="16">
        <f>'[3]Total 2016-17'!I49</f>
        <v>196</v>
      </c>
      <c r="J12" s="16">
        <f>'[3]Total 2016-17'!E49</f>
        <v>270.5</v>
      </c>
      <c r="K12" s="16">
        <f>'[3]Total 2016-17'!F49</f>
        <v>460</v>
      </c>
      <c r="L12" s="233">
        <f t="shared" si="0"/>
        <v>3023</v>
      </c>
      <c r="N12" s="232">
        <f t="shared" si="1"/>
        <v>459919.22</v>
      </c>
    </row>
    <row r="13" spans="2:14" s="129" customFormat="1" x14ac:dyDescent="0.2">
      <c r="B13" s="235" t="s">
        <v>25</v>
      </c>
      <c r="C13" s="234">
        <v>53.63</v>
      </c>
      <c r="D13" s="15">
        <f>'[3]Total 2016-17'!D56</f>
        <v>485</v>
      </c>
      <c r="E13" s="16">
        <f>'[3]Total 2016-17'!C56</f>
        <v>347</v>
      </c>
      <c r="F13" s="16">
        <f>'[3]Total 2016-17'!H56</f>
        <v>374</v>
      </c>
      <c r="G13" s="16">
        <f>'[3]Total 2016-17'!B56</f>
        <v>614.5</v>
      </c>
      <c r="H13" s="16">
        <f>'[3]Total 2016-17'!G56</f>
        <v>836</v>
      </c>
      <c r="I13" s="16">
        <f>'[3]Total 2016-17'!I56</f>
        <v>145</v>
      </c>
      <c r="J13" s="16">
        <f>'[3]Total 2016-17'!E56</f>
        <v>304.5</v>
      </c>
      <c r="K13" s="16">
        <f>'[3]Total 2016-17'!F56</f>
        <v>385.5</v>
      </c>
      <c r="L13" s="233">
        <f t="shared" si="0"/>
        <v>3491.5</v>
      </c>
      <c r="N13" s="232">
        <f t="shared" si="1"/>
        <v>187249.14500000002</v>
      </c>
    </row>
    <row r="14" spans="2:14" s="129" customFormat="1" x14ac:dyDescent="0.2">
      <c r="B14" s="235" t="s">
        <v>26</v>
      </c>
      <c r="C14" s="234">
        <v>46.44</v>
      </c>
      <c r="D14" s="15">
        <f>'[3]Total 2016-17'!D61</f>
        <v>25</v>
      </c>
      <c r="E14" s="16">
        <f>'[3]Total 2016-17'!C61</f>
        <v>44.5</v>
      </c>
      <c r="F14" s="16">
        <f>'[3]Total 2016-17'!H61</f>
        <v>34.5</v>
      </c>
      <c r="G14" s="16">
        <f>'[3]Total 2016-17'!B61</f>
        <v>113.5</v>
      </c>
      <c r="H14" s="16">
        <f>'[3]Total 2016-17'!G61</f>
        <v>84</v>
      </c>
      <c r="I14" s="16">
        <f>'[3]Total 2016-17'!I61</f>
        <v>26.5</v>
      </c>
      <c r="J14" s="16">
        <f>'[3]Total 2016-17'!E61</f>
        <v>33.5</v>
      </c>
      <c r="K14" s="16">
        <f>'[3]Total 2016-17'!F61</f>
        <v>37.5</v>
      </c>
      <c r="L14" s="233">
        <f t="shared" si="0"/>
        <v>399</v>
      </c>
      <c r="N14" s="232">
        <f t="shared" si="1"/>
        <v>18529.559999999998</v>
      </c>
    </row>
    <row r="15" spans="2:14" s="129" customFormat="1" x14ac:dyDescent="0.2">
      <c r="B15" s="238" t="s">
        <v>27</v>
      </c>
      <c r="C15" s="237">
        <v>228.76</v>
      </c>
      <c r="D15" s="19">
        <f>'[3]Total 2016-17'!D68</f>
        <v>58.5</v>
      </c>
      <c r="E15" s="20">
        <f>'[3]Total 2016-17'!C68</f>
        <v>48</v>
      </c>
      <c r="F15" s="20">
        <f>'[3]Total 2016-17'!H68</f>
        <v>94.5</v>
      </c>
      <c r="G15" s="20">
        <f>'[3]Total 2016-17'!B68</f>
        <v>129.5</v>
      </c>
      <c r="H15" s="20">
        <f>'[3]Total 2016-17'!G68</f>
        <v>102.5</v>
      </c>
      <c r="I15" s="20">
        <f>'[3]Total 2016-17'!I68</f>
        <v>34.5</v>
      </c>
      <c r="J15" s="20">
        <f>'[3]Total 2016-17'!E68</f>
        <v>68.5</v>
      </c>
      <c r="K15" s="20">
        <f>'[3]Total 2016-17'!F68</f>
        <v>65.5</v>
      </c>
      <c r="L15" s="236">
        <f t="shared" si="0"/>
        <v>601.5</v>
      </c>
      <c r="N15" s="232">
        <f t="shared" si="1"/>
        <v>137599.13999999998</v>
      </c>
    </row>
    <row r="16" spans="2:14" s="129" customFormat="1" x14ac:dyDescent="0.2">
      <c r="B16" s="238" t="s">
        <v>28</v>
      </c>
      <c r="C16" s="237">
        <v>32.020000000000003</v>
      </c>
      <c r="D16" s="19">
        <f>'[3]Total 2016-17'!D72</f>
        <v>120.5</v>
      </c>
      <c r="E16" s="20">
        <f>'[3]Total 2016-17'!C72</f>
        <v>142.5</v>
      </c>
      <c r="F16" s="20">
        <f>'[3]Total 2016-17'!H72</f>
        <v>384.5</v>
      </c>
      <c r="G16" s="20">
        <f>'[3]Total 2016-17'!B72</f>
        <v>429.5</v>
      </c>
      <c r="H16" s="20">
        <f>'[3]Total 2016-17'!G72</f>
        <v>244</v>
      </c>
      <c r="I16" s="20">
        <f>'[3]Total 2016-17'!I72</f>
        <v>115</v>
      </c>
      <c r="J16" s="20">
        <f>'[3]Total 2016-17'!E72</f>
        <v>156</v>
      </c>
      <c r="K16" s="20">
        <f>'[3]Total 2016-17'!F72</f>
        <v>175.5</v>
      </c>
      <c r="L16" s="236">
        <f t="shared" si="0"/>
        <v>1767.5</v>
      </c>
      <c r="N16" s="232">
        <f t="shared" si="1"/>
        <v>56595.350000000006</v>
      </c>
    </row>
    <row r="17" spans="2:15" s="129" customFormat="1" x14ac:dyDescent="0.2">
      <c r="B17" s="238" t="s">
        <v>29</v>
      </c>
      <c r="C17" s="237">
        <v>9.93</v>
      </c>
      <c r="D17" s="19">
        <f>'[3]Total 2016-17'!D79</f>
        <v>355.5</v>
      </c>
      <c r="E17" s="20">
        <f>'[3]Total 2016-17'!C79</f>
        <v>152.5</v>
      </c>
      <c r="F17" s="20">
        <f>'[3]Total 2016-17'!H79</f>
        <v>358.5</v>
      </c>
      <c r="G17" s="20">
        <f>'[3]Total 2016-17'!B79</f>
        <v>322</v>
      </c>
      <c r="H17" s="20">
        <f>'[3]Total 2016-17'!G79</f>
        <v>467.5</v>
      </c>
      <c r="I17" s="20">
        <f>'[3]Total 2016-17'!I79</f>
        <v>289</v>
      </c>
      <c r="J17" s="20">
        <f>'[3]Total 2016-17'!E79</f>
        <v>632</v>
      </c>
      <c r="K17" s="20">
        <f>'[3]Total 2016-17'!F79</f>
        <v>402</v>
      </c>
      <c r="L17" s="236">
        <f t="shared" si="0"/>
        <v>2979</v>
      </c>
      <c r="N17" s="232">
        <f t="shared" si="1"/>
        <v>29581.469999999998</v>
      </c>
    </row>
    <row r="18" spans="2:15" x14ac:dyDescent="0.2">
      <c r="B18" s="235" t="s">
        <v>30</v>
      </c>
      <c r="C18" s="234">
        <v>106.6</v>
      </c>
      <c r="D18" s="15">
        <f>'[3]Total 2016-17'!D84</f>
        <v>92.5</v>
      </c>
      <c r="E18" s="16">
        <f>'[3]Total 2016-17'!C84</f>
        <v>156</v>
      </c>
      <c r="F18" s="16">
        <f>'[3]Total 2016-17'!H84</f>
        <v>81.5</v>
      </c>
      <c r="G18" s="16">
        <f>'[3]Total 2016-17'!B84</f>
        <v>391.5</v>
      </c>
      <c r="H18" s="16">
        <f>'[3]Total 2016-17'!G84</f>
        <v>166</v>
      </c>
      <c r="I18" s="16">
        <f>'[3]Total 2016-17'!I84</f>
        <v>29</v>
      </c>
      <c r="J18" s="16">
        <f>'[3]Total 2016-17'!E84</f>
        <v>54</v>
      </c>
      <c r="K18" s="16">
        <f>'[3]Total 2016-17'!F84</f>
        <v>50</v>
      </c>
      <c r="L18" s="233">
        <f t="shared" si="0"/>
        <v>1020.5</v>
      </c>
      <c r="N18" s="232">
        <f t="shared" si="1"/>
        <v>108785.29999999999</v>
      </c>
    </row>
    <row r="19" spans="2:15" x14ac:dyDescent="0.2">
      <c r="B19" s="235" t="s">
        <v>31</v>
      </c>
      <c r="C19" s="234">
        <v>239.18</v>
      </c>
      <c r="D19" s="15">
        <f>'[3]Total 2016-17'!D88</f>
        <v>138</v>
      </c>
      <c r="E19" s="16">
        <f>'[3]Total 2016-17'!C88</f>
        <v>205</v>
      </c>
      <c r="F19" s="16">
        <f>'[3]Total 2016-17'!H88</f>
        <v>114.5</v>
      </c>
      <c r="G19" s="16">
        <f>'[3]Total 2016-17'!B88</f>
        <v>247</v>
      </c>
      <c r="H19" s="16">
        <f>'[3]Total 2016-17'!G88</f>
        <v>256</v>
      </c>
      <c r="I19" s="16">
        <f>'[3]Total 2016-17'!I88</f>
        <v>82</v>
      </c>
      <c r="J19" s="16">
        <f>'[3]Total 2016-17'!E88</f>
        <v>117.5</v>
      </c>
      <c r="K19" s="16">
        <f>'[3]Total 2016-17'!F88</f>
        <v>142.5</v>
      </c>
      <c r="L19" s="233">
        <f t="shared" si="0"/>
        <v>1302.5</v>
      </c>
      <c r="N19" s="232">
        <f t="shared" si="1"/>
        <v>311531.95</v>
      </c>
    </row>
    <row r="20" spans="2:15" x14ac:dyDescent="0.2">
      <c r="B20" s="235" t="s">
        <v>32</v>
      </c>
      <c r="C20" s="234">
        <v>30</v>
      </c>
      <c r="D20" s="15">
        <f>'[3]Total 2016-17'!D93</f>
        <v>12.5</v>
      </c>
      <c r="E20" s="16">
        <f>'[3]Total 2016-17'!C93</f>
        <v>26.5</v>
      </c>
      <c r="F20" s="16">
        <f>'[3]Total 2016-17'!H93</f>
        <v>23.5</v>
      </c>
      <c r="G20" s="16">
        <f>'[3]Total 2016-17'!B93</f>
        <v>41.5</v>
      </c>
      <c r="H20" s="16">
        <f>'[3]Total 2016-17'!G93</f>
        <v>64</v>
      </c>
      <c r="I20" s="16">
        <f>'[3]Total 2016-17'!I93</f>
        <v>16</v>
      </c>
      <c r="J20" s="16">
        <f>'[3]Total 2016-17'!E93</f>
        <v>11.5</v>
      </c>
      <c r="K20" s="16">
        <f>'[3]Total 2016-17'!F93</f>
        <v>20</v>
      </c>
      <c r="L20" s="233">
        <f t="shared" si="0"/>
        <v>215.5</v>
      </c>
      <c r="N20" s="232">
        <f t="shared" si="1"/>
        <v>6465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 t="shared" ref="D22:K22" si="2">SUM(D6:D20)</f>
        <v>14994.5</v>
      </c>
      <c r="E22" s="222">
        <f t="shared" si="2"/>
        <v>14698.5</v>
      </c>
      <c r="F22" s="222">
        <f t="shared" si="2"/>
        <v>19904</v>
      </c>
      <c r="G22" s="222">
        <f t="shared" si="2"/>
        <v>26274</v>
      </c>
      <c r="H22" s="222">
        <f t="shared" si="2"/>
        <v>30200</v>
      </c>
      <c r="I22" s="222">
        <f t="shared" si="2"/>
        <v>13348.5</v>
      </c>
      <c r="J22" s="222">
        <f t="shared" si="2"/>
        <v>20157.5</v>
      </c>
      <c r="K22" s="222">
        <f t="shared" si="2"/>
        <v>19928</v>
      </c>
      <c r="L22" s="221">
        <f>+D22+E22+F22+G22+H22+I22+J22+K22</f>
        <v>159505</v>
      </c>
      <c r="N22" s="220">
        <f>SUM(N6:N21)</f>
        <v>4281333.9750000006</v>
      </c>
      <c r="O22" s="128"/>
    </row>
    <row r="23" spans="2:15" x14ac:dyDescent="0.2">
      <c r="B23" s="215" t="s">
        <v>34</v>
      </c>
      <c r="C23" s="214"/>
      <c r="D23" s="210">
        <f t="shared" ref="D23:K23" si="3">(($C$6*D6)+($C$7*D7)+($C$8*D8)+($C$9*D9)+($C$10*D10)+($C$11*D11)+($C$12*D12)+($C$13*D13)+($C$14*D14)+($C$15*D15)+($C$16*D16)+($C$17*D17)+($C$18*D18)+($C$19*D19)+($C$20*D20)+($C$21*D21))</f>
        <v>355892.01</v>
      </c>
      <c r="E23" s="209">
        <f t="shared" si="3"/>
        <v>438375.69999999995</v>
      </c>
      <c r="F23" s="209">
        <f t="shared" si="3"/>
        <v>422575.99</v>
      </c>
      <c r="G23" s="209">
        <f t="shared" si="3"/>
        <v>882407.36499999987</v>
      </c>
      <c r="H23" s="209">
        <f t="shared" si="3"/>
        <v>949571.5349999998</v>
      </c>
      <c r="I23" s="209">
        <f t="shared" si="3"/>
        <v>264616.94999999995</v>
      </c>
      <c r="J23" s="209">
        <f t="shared" si="3"/>
        <v>448841.39000000007</v>
      </c>
      <c r="K23" s="209">
        <f t="shared" si="3"/>
        <v>519053.03500000003</v>
      </c>
      <c r="L23" s="209">
        <f>SUM(D23:K23)</f>
        <v>4281333.9749999996</v>
      </c>
    </row>
    <row r="24" spans="2:15" x14ac:dyDescent="0.2">
      <c r="B24" s="215" t="s">
        <v>35</v>
      </c>
      <c r="C24" s="214"/>
      <c r="D24" s="210">
        <f t="shared" ref="D24:K24" si="4">47.14*205</f>
        <v>9663.7000000000007</v>
      </c>
      <c r="E24" s="209">
        <f t="shared" si="4"/>
        <v>9663.7000000000007</v>
      </c>
      <c r="F24" s="209">
        <f t="shared" si="4"/>
        <v>9663.7000000000007</v>
      </c>
      <c r="G24" s="209">
        <f t="shared" si="4"/>
        <v>9663.7000000000007</v>
      </c>
      <c r="H24" s="209">
        <f t="shared" si="4"/>
        <v>9663.7000000000007</v>
      </c>
      <c r="I24" s="209">
        <f t="shared" si="4"/>
        <v>9663.7000000000007</v>
      </c>
      <c r="J24" s="209">
        <f t="shared" si="4"/>
        <v>9663.7000000000007</v>
      </c>
      <c r="K24" s="209">
        <f t="shared" si="4"/>
        <v>9663.7000000000007</v>
      </c>
      <c r="L24" s="209">
        <f>SUM(D24:K24)</f>
        <v>77309.599999999991</v>
      </c>
    </row>
    <row r="25" spans="2:15" x14ac:dyDescent="0.2">
      <c r="B25" s="219" t="s">
        <v>36</v>
      </c>
      <c r="C25" s="214"/>
      <c r="D25" s="217">
        <f t="shared" ref="D25:K25" si="5">SUM(D23:D24)</f>
        <v>365555.71</v>
      </c>
      <c r="E25" s="216">
        <f t="shared" si="5"/>
        <v>448039.39999999997</v>
      </c>
      <c r="F25" s="216">
        <f t="shared" si="5"/>
        <v>432239.69</v>
      </c>
      <c r="G25" s="216">
        <f t="shared" si="5"/>
        <v>892071.06499999983</v>
      </c>
      <c r="H25" s="216">
        <f t="shared" si="5"/>
        <v>959235.23499999975</v>
      </c>
      <c r="I25" s="216">
        <f t="shared" si="5"/>
        <v>274280.64999999997</v>
      </c>
      <c r="J25" s="216">
        <f t="shared" si="5"/>
        <v>458505.09000000008</v>
      </c>
      <c r="K25" s="216">
        <f t="shared" si="5"/>
        <v>528716.73499999999</v>
      </c>
      <c r="L25" s="216">
        <f>SUM(D25:K25)</f>
        <v>4358643.5750000002</v>
      </c>
    </row>
    <row r="26" spans="2:15" x14ac:dyDescent="0.2">
      <c r="B26" s="215" t="s">
        <v>37</v>
      </c>
      <c r="C26" s="214"/>
      <c r="D26" s="210">
        <f t="shared" ref="D26:K26" si="6">7*60*205</f>
        <v>86100</v>
      </c>
      <c r="E26" s="209">
        <f t="shared" si="6"/>
        <v>86100</v>
      </c>
      <c r="F26" s="209">
        <f t="shared" si="6"/>
        <v>86100</v>
      </c>
      <c r="G26" s="209">
        <f t="shared" si="6"/>
        <v>86100</v>
      </c>
      <c r="H26" s="209">
        <f t="shared" si="6"/>
        <v>86100</v>
      </c>
      <c r="I26" s="209">
        <f t="shared" si="6"/>
        <v>86100</v>
      </c>
      <c r="J26" s="209">
        <f t="shared" si="6"/>
        <v>86100</v>
      </c>
      <c r="K26" s="209">
        <f t="shared" si="6"/>
        <v>86100</v>
      </c>
      <c r="L26" s="209"/>
    </row>
    <row r="27" spans="2:15" x14ac:dyDescent="0.2">
      <c r="B27" s="218" t="s">
        <v>38</v>
      </c>
      <c r="C27" s="214"/>
      <c r="D27" s="210">
        <v>11130</v>
      </c>
      <c r="E27" s="209">
        <v>11130</v>
      </c>
      <c r="F27" s="209">
        <v>11130</v>
      </c>
      <c r="G27" s="209">
        <v>11130</v>
      </c>
      <c r="H27" s="209">
        <v>11130</v>
      </c>
      <c r="I27" s="209">
        <v>11130</v>
      </c>
      <c r="J27" s="209">
        <v>11130</v>
      </c>
      <c r="K27" s="209">
        <v>11130</v>
      </c>
      <c r="L27" s="209"/>
    </row>
    <row r="28" spans="2:15" x14ac:dyDescent="0.2">
      <c r="B28" s="215" t="s">
        <v>95</v>
      </c>
      <c r="C28" s="214"/>
      <c r="D28" s="210">
        <f t="shared" ref="D28:K28" si="7">+D26-D27</f>
        <v>74970</v>
      </c>
      <c r="E28" s="209">
        <f t="shared" si="7"/>
        <v>74970</v>
      </c>
      <c r="F28" s="209">
        <f t="shared" si="7"/>
        <v>74970</v>
      </c>
      <c r="G28" s="209">
        <f t="shared" si="7"/>
        <v>74970</v>
      </c>
      <c r="H28" s="209">
        <f t="shared" si="7"/>
        <v>74970</v>
      </c>
      <c r="I28" s="209">
        <f t="shared" si="7"/>
        <v>74970</v>
      </c>
      <c r="J28" s="209">
        <f t="shared" si="7"/>
        <v>74970</v>
      </c>
      <c r="K28" s="209">
        <f t="shared" si="7"/>
        <v>74970</v>
      </c>
      <c r="L28" s="209"/>
    </row>
    <row r="29" spans="2:15" x14ac:dyDescent="0.2">
      <c r="B29" s="215" t="s">
        <v>40</v>
      </c>
      <c r="C29" s="214"/>
      <c r="D29" s="210">
        <f>-50*205</f>
        <v>-10250</v>
      </c>
      <c r="E29" s="209">
        <v>-2116</v>
      </c>
      <c r="F29" s="209">
        <v>-11070</v>
      </c>
      <c r="G29" s="209">
        <f>-14.09*205</f>
        <v>-2888.45</v>
      </c>
      <c r="H29" s="209">
        <f>-26.47*205</f>
        <v>-5426.3499999999995</v>
      </c>
      <c r="I29" s="209">
        <f>-(15.52+8.77)*205</f>
        <v>-4979.45</v>
      </c>
      <c r="J29" s="209">
        <f>-23.29*205</f>
        <v>-4774.45</v>
      </c>
      <c r="K29" s="209">
        <f>-23.29*205</f>
        <v>-4774.45</v>
      </c>
      <c r="L29" s="209"/>
    </row>
    <row r="30" spans="2:15" x14ac:dyDescent="0.2">
      <c r="B30" s="215" t="s">
        <v>94</v>
      </c>
      <c r="C30" s="214"/>
      <c r="D30" s="217">
        <f t="shared" ref="D30:K30" si="8">SUM(D28:D29)</f>
        <v>64720</v>
      </c>
      <c r="E30" s="216">
        <f t="shared" si="8"/>
        <v>72854</v>
      </c>
      <c r="F30" s="216">
        <f t="shared" si="8"/>
        <v>63900</v>
      </c>
      <c r="G30" s="216">
        <f t="shared" si="8"/>
        <v>72081.55</v>
      </c>
      <c r="H30" s="216">
        <f t="shared" si="8"/>
        <v>69543.649999999994</v>
      </c>
      <c r="I30" s="216">
        <f t="shared" si="8"/>
        <v>69990.55</v>
      </c>
      <c r="J30" s="216">
        <f t="shared" si="8"/>
        <v>70195.55</v>
      </c>
      <c r="K30" s="216">
        <f t="shared" si="8"/>
        <v>70195.55</v>
      </c>
      <c r="L30" s="216"/>
    </row>
    <row r="31" spans="2:15" x14ac:dyDescent="0.2">
      <c r="B31" s="215" t="s">
        <v>42</v>
      </c>
      <c r="C31" s="214"/>
      <c r="D31" s="197">
        <v>6</v>
      </c>
      <c r="E31" s="207">
        <v>5</v>
      </c>
      <c r="F31" s="207">
        <v>7</v>
      </c>
      <c r="G31" s="207">
        <v>11</v>
      </c>
      <c r="H31" s="196">
        <v>11</v>
      </c>
      <c r="I31" s="207">
        <v>4</v>
      </c>
      <c r="J31" s="207">
        <v>6</v>
      </c>
      <c r="K31" s="207">
        <v>6</v>
      </c>
      <c r="L31" s="207">
        <f>SUM(D31:K31)</f>
        <v>56</v>
      </c>
    </row>
    <row r="32" spans="2:15" x14ac:dyDescent="0.2">
      <c r="B32" s="215" t="s">
        <v>43</v>
      </c>
      <c r="C32" s="214"/>
      <c r="D32" s="210">
        <f t="shared" ref="D32:K32" si="9">+D30*D31</f>
        <v>388320</v>
      </c>
      <c r="E32" s="209">
        <f t="shared" si="9"/>
        <v>364270</v>
      </c>
      <c r="F32" s="209">
        <f t="shared" si="9"/>
        <v>447300</v>
      </c>
      <c r="G32" s="209">
        <f t="shared" si="9"/>
        <v>792897.05</v>
      </c>
      <c r="H32" s="209">
        <f t="shared" si="9"/>
        <v>764980.14999999991</v>
      </c>
      <c r="I32" s="209">
        <f t="shared" si="9"/>
        <v>279962.2</v>
      </c>
      <c r="J32" s="209">
        <f t="shared" si="9"/>
        <v>421173.30000000005</v>
      </c>
      <c r="K32" s="209">
        <f t="shared" si="9"/>
        <v>421173.30000000005</v>
      </c>
      <c r="L32" s="209">
        <f>SUM(D32:K32)</f>
        <v>3880076</v>
      </c>
      <c r="O32" s="208"/>
    </row>
    <row r="33" spans="1:15" x14ac:dyDescent="0.2">
      <c r="B33" s="213" t="s">
        <v>93</v>
      </c>
      <c r="C33" s="211"/>
      <c r="D33" s="210">
        <f t="shared" ref="D33:K33" si="10">+D25-D32</f>
        <v>-22764.289999999979</v>
      </c>
      <c r="E33" s="209">
        <f t="shared" si="10"/>
        <v>83769.399999999965</v>
      </c>
      <c r="F33" s="209">
        <f t="shared" si="10"/>
        <v>-15060.309999999998</v>
      </c>
      <c r="G33" s="209">
        <f t="shared" si="10"/>
        <v>99174.014999999781</v>
      </c>
      <c r="H33" s="209">
        <f t="shared" si="10"/>
        <v>194255.08499999985</v>
      </c>
      <c r="I33" s="209">
        <f t="shared" si="10"/>
        <v>-5681.5500000000466</v>
      </c>
      <c r="J33" s="209">
        <f t="shared" si="10"/>
        <v>37331.790000000037</v>
      </c>
      <c r="K33" s="209">
        <f t="shared" si="10"/>
        <v>107543.43499999994</v>
      </c>
      <c r="L33" s="209">
        <f>SUM(D33:K33)</f>
        <v>478567.57499999955</v>
      </c>
      <c r="O33" s="208"/>
    </row>
    <row r="34" spans="1:15" x14ac:dyDescent="0.2">
      <c r="B34" s="212"/>
      <c r="C34" s="211"/>
      <c r="D34" s="210"/>
      <c r="E34" s="209"/>
      <c r="F34" s="209"/>
      <c r="G34" s="209"/>
      <c r="H34" s="209"/>
      <c r="I34" s="209"/>
      <c r="J34" s="209"/>
      <c r="K34" s="209"/>
      <c r="L34" s="209"/>
      <c r="O34" s="208"/>
    </row>
    <row r="35" spans="1:15" x14ac:dyDescent="0.2">
      <c r="B35" s="194" t="s">
        <v>45</v>
      </c>
      <c r="C35" s="193"/>
      <c r="D35" s="197">
        <f t="shared" ref="D35:K35" si="11">+D25/D30</f>
        <v>5.6482649876390605</v>
      </c>
      <c r="E35" s="207">
        <f t="shared" si="11"/>
        <v>6.1498256787547696</v>
      </c>
      <c r="F35" s="207">
        <f t="shared" si="11"/>
        <v>6.7643143974960873</v>
      </c>
      <c r="G35" s="207">
        <f t="shared" si="11"/>
        <v>12.375858524129958</v>
      </c>
      <c r="H35" s="207">
        <f t="shared" si="11"/>
        <v>13.79328285184916</v>
      </c>
      <c r="I35" s="207">
        <f t="shared" si="11"/>
        <v>3.9188240412455673</v>
      </c>
      <c r="J35" s="207">
        <f t="shared" si="11"/>
        <v>6.5318255929328863</v>
      </c>
      <c r="K35" s="207">
        <f t="shared" si="11"/>
        <v>7.5320548809717991</v>
      </c>
      <c r="L35" s="206">
        <f>SUM(D35:K35)</f>
        <v>62.714250955019281</v>
      </c>
    </row>
    <row r="36" spans="1:15" x14ac:dyDescent="0.2">
      <c r="B36" s="194" t="s">
        <v>46</v>
      </c>
      <c r="C36" s="193"/>
      <c r="D36" s="205">
        <v>0.13300000000000001</v>
      </c>
      <c r="E36" s="203">
        <f>0.133*2</f>
        <v>0.26600000000000001</v>
      </c>
      <c r="F36" s="203">
        <v>0.26600000000000001</v>
      </c>
      <c r="G36" s="203">
        <f>0.133*3</f>
        <v>0.39900000000000002</v>
      </c>
      <c r="H36" s="204">
        <f>0.133*2</f>
        <v>0.26600000000000001</v>
      </c>
      <c r="I36" s="203"/>
      <c r="J36" s="203"/>
      <c r="K36" s="203">
        <f>0.133*2</f>
        <v>0.26600000000000001</v>
      </c>
      <c r="L36" s="203">
        <f>SUM(D36:K36)</f>
        <v>1.5960000000000001</v>
      </c>
    </row>
    <row r="37" spans="1:15" x14ac:dyDescent="0.2">
      <c r="B37" s="194" t="s">
        <v>47</v>
      </c>
      <c r="C37" s="193"/>
      <c r="D37" s="202">
        <f t="shared" ref="D37:K37" si="12">SUM(D35:D36)</f>
        <v>5.7812649876390605</v>
      </c>
      <c r="E37" s="201">
        <f t="shared" si="12"/>
        <v>6.4158256787547696</v>
      </c>
      <c r="F37" s="201">
        <f t="shared" si="12"/>
        <v>7.0303143974960873</v>
      </c>
      <c r="G37" s="201">
        <f t="shared" si="12"/>
        <v>12.774858524129957</v>
      </c>
      <c r="H37" s="201">
        <f t="shared" si="12"/>
        <v>14.05928285184916</v>
      </c>
      <c r="I37" s="201">
        <f t="shared" si="12"/>
        <v>3.9188240412455673</v>
      </c>
      <c r="J37" s="201">
        <f t="shared" si="12"/>
        <v>6.5318255929328863</v>
      </c>
      <c r="K37" s="201">
        <f t="shared" si="12"/>
        <v>7.7980548809717991</v>
      </c>
      <c r="L37" s="200">
        <f>+D37+E37+F37+G37+H37+I37+J37+K37</f>
        <v>64.310250955019285</v>
      </c>
    </row>
    <row r="38" spans="1:15" ht="9.6" customHeight="1" x14ac:dyDescent="0.2">
      <c r="B38" s="194"/>
      <c r="C38" s="193"/>
      <c r="D38" s="197"/>
      <c r="E38" s="198"/>
      <c r="F38" s="198"/>
      <c r="G38" s="198"/>
      <c r="H38" s="199"/>
      <c r="I38" s="198"/>
      <c r="J38" s="198"/>
      <c r="K38" s="198"/>
      <c r="L38" s="198"/>
    </row>
    <row r="39" spans="1:15" x14ac:dyDescent="0.2">
      <c r="B39" s="194" t="s">
        <v>48</v>
      </c>
      <c r="C39" s="193"/>
      <c r="D39" s="197">
        <f t="shared" ref="D39:I39" si="13">+D31</f>
        <v>6</v>
      </c>
      <c r="E39" s="196">
        <f t="shared" si="13"/>
        <v>5</v>
      </c>
      <c r="F39" s="196">
        <f t="shared" si="13"/>
        <v>7</v>
      </c>
      <c r="G39" s="196">
        <f t="shared" si="13"/>
        <v>11</v>
      </c>
      <c r="H39" s="196">
        <f t="shared" si="13"/>
        <v>11</v>
      </c>
      <c r="I39" s="196">
        <f t="shared" si="13"/>
        <v>4</v>
      </c>
      <c r="J39" s="196">
        <f>J31</f>
        <v>6</v>
      </c>
      <c r="K39" s="196">
        <f>K31</f>
        <v>6</v>
      </c>
      <c r="L39" s="195">
        <f>SUM(D39:K39)</f>
        <v>56</v>
      </c>
    </row>
    <row r="40" spans="1:15" x14ac:dyDescent="0.2">
      <c r="B40" s="194" t="s">
        <v>92</v>
      </c>
      <c r="C40" s="193"/>
      <c r="D40" s="192">
        <f t="shared" ref="D40:K40" si="14">+D39-D37</f>
        <v>0.21873501236093951</v>
      </c>
      <c r="E40" s="191">
        <f t="shared" si="14"/>
        <v>-1.4158256787547696</v>
      </c>
      <c r="F40" s="191">
        <f t="shared" si="14"/>
        <v>-3.0314397496087331E-2</v>
      </c>
      <c r="G40" s="191">
        <f t="shared" si="14"/>
        <v>-1.7748585241299573</v>
      </c>
      <c r="H40" s="191">
        <f t="shared" si="14"/>
        <v>-3.0592828518491597</v>
      </c>
      <c r="I40" s="191">
        <f t="shared" si="14"/>
        <v>8.1175958754432731E-2</v>
      </c>
      <c r="J40" s="191">
        <f t="shared" si="14"/>
        <v>-0.53182559293288634</v>
      </c>
      <c r="K40" s="191">
        <f t="shared" si="14"/>
        <v>-1.7980548809717991</v>
      </c>
      <c r="L40" s="191">
        <f>SUM(D40:K40)</f>
        <v>-8.3102509550192867</v>
      </c>
    </row>
    <row r="41" spans="1:15" x14ac:dyDescent="0.2">
      <c r="B41" s="190" t="s">
        <v>91</v>
      </c>
      <c r="C41" s="189"/>
      <c r="D41" s="188">
        <v>-0.27</v>
      </c>
      <c r="E41" s="187">
        <v>-1.17</v>
      </c>
      <c r="F41" s="187">
        <v>-0.15</v>
      </c>
      <c r="G41" s="187">
        <v>-1.28</v>
      </c>
      <c r="H41" s="187">
        <v>-3.11</v>
      </c>
      <c r="I41" s="187">
        <v>-0.27</v>
      </c>
      <c r="J41" s="187">
        <v>-1.42</v>
      </c>
      <c r="K41" s="187">
        <v>-2.25</v>
      </c>
      <c r="L41" s="187">
        <v>-9.9</v>
      </c>
    </row>
    <row r="42" spans="1:15" x14ac:dyDescent="0.2">
      <c r="A42" s="128"/>
      <c r="B42" s="186"/>
    </row>
    <row r="43" spans="1:15" x14ac:dyDescent="0.2">
      <c r="B43" s="185"/>
    </row>
    <row r="44" spans="1:15" x14ac:dyDescent="0.2">
      <c r="L44" s="184"/>
    </row>
    <row r="45" spans="1:15" x14ac:dyDescent="0.2">
      <c r="B45" s="183" t="s">
        <v>52</v>
      </c>
    </row>
    <row r="46" spans="1:15" x14ac:dyDescent="0.2">
      <c r="B46" s="153" t="s">
        <v>53</v>
      </c>
      <c r="C46" s="166"/>
      <c r="G46" s="182"/>
      <c r="I46" s="181"/>
    </row>
    <row r="47" spans="1:15" x14ac:dyDescent="0.2">
      <c r="B47" s="180" t="s">
        <v>54</v>
      </c>
      <c r="C47" s="179">
        <v>0.13300000000000001</v>
      </c>
      <c r="G47" s="178"/>
    </row>
    <row r="48" spans="1:15" x14ac:dyDescent="0.2">
      <c r="B48" s="169"/>
      <c r="C48" s="173"/>
      <c r="G48" s="178"/>
      <c r="N48" s="177" t="s">
        <v>90</v>
      </c>
    </row>
    <row r="49" spans="2:12" x14ac:dyDescent="0.2">
      <c r="B49" s="153" t="s">
        <v>55</v>
      </c>
    </row>
    <row r="50" spans="2:12" x14ac:dyDescent="0.2">
      <c r="B50" s="127" t="s">
        <v>56</v>
      </c>
      <c r="C50" s="176">
        <v>0.13300000000000001</v>
      </c>
    </row>
    <row r="51" spans="2:12" x14ac:dyDescent="0.2">
      <c r="B51" s="161" t="s">
        <v>57</v>
      </c>
      <c r="C51" s="175">
        <v>0.13300000000000001</v>
      </c>
      <c r="E51" s="174"/>
    </row>
    <row r="52" spans="2:12" x14ac:dyDescent="0.2">
      <c r="B52" s="129"/>
      <c r="C52" s="173">
        <f>SUM(C50:C51)</f>
        <v>0.26600000000000001</v>
      </c>
    </row>
    <row r="53" spans="2:12" x14ac:dyDescent="0.2">
      <c r="B53" s="155" t="s">
        <v>58</v>
      </c>
      <c r="C53" s="172"/>
    </row>
    <row r="54" spans="2:12" x14ac:dyDescent="0.2">
      <c r="B54" s="171" t="s">
        <v>59</v>
      </c>
      <c r="C54" s="170">
        <v>0.13300000000000001</v>
      </c>
    </row>
    <row r="55" spans="2:12" x14ac:dyDescent="0.2">
      <c r="B55" s="169" t="s">
        <v>60</v>
      </c>
      <c r="C55" s="168">
        <v>0.13300000000000001</v>
      </c>
    </row>
    <row r="56" spans="2:12" x14ac:dyDescent="0.2">
      <c r="C56" s="151">
        <f>SUM(C54:C55)</f>
        <v>0.26600000000000001</v>
      </c>
    </row>
    <row r="57" spans="2:12" x14ac:dyDescent="0.2">
      <c r="B57" s="153" t="s">
        <v>61</v>
      </c>
    </row>
    <row r="58" spans="2:12" x14ac:dyDescent="0.2">
      <c r="B58" s="127" t="s">
        <v>62</v>
      </c>
      <c r="C58" s="166">
        <v>0.13300000000000001</v>
      </c>
    </row>
    <row r="59" spans="2:12" x14ac:dyDescent="0.2">
      <c r="B59" s="127" t="s">
        <v>63</v>
      </c>
      <c r="C59" s="166">
        <v>0.13300000000000001</v>
      </c>
    </row>
    <row r="60" spans="2:12" x14ac:dyDescent="0.2">
      <c r="B60" s="161" t="s">
        <v>64</v>
      </c>
      <c r="C60" s="160">
        <v>0.13300000000000001</v>
      </c>
      <c r="F60" s="165"/>
      <c r="G60" s="155"/>
      <c r="H60" s="129"/>
      <c r="I60" s="129"/>
      <c r="L60" s="164"/>
    </row>
    <row r="61" spans="2:12" x14ac:dyDescent="0.2">
      <c r="C61" s="153">
        <f>SUM(C58:C60)</f>
        <v>0.39900000000000002</v>
      </c>
      <c r="F61" s="167"/>
      <c r="G61" s="129"/>
      <c r="H61" s="129"/>
      <c r="I61" s="129"/>
      <c r="K61" s="157"/>
      <c r="L61" s="158"/>
    </row>
    <row r="62" spans="2:12" x14ac:dyDescent="0.2">
      <c r="B62" s="153" t="s">
        <v>65</v>
      </c>
      <c r="F62" s="167"/>
      <c r="G62" s="129"/>
      <c r="H62" s="129"/>
      <c r="I62" s="129"/>
      <c r="K62" s="157"/>
      <c r="L62" s="158"/>
    </row>
    <row r="63" spans="2:12" x14ac:dyDescent="0.2">
      <c r="B63" s="127" t="s">
        <v>66</v>
      </c>
      <c r="C63" s="166">
        <v>0.13300000000000001</v>
      </c>
      <c r="F63" s="167"/>
      <c r="G63" s="129"/>
      <c r="H63" s="129"/>
      <c r="I63" s="129"/>
      <c r="K63" s="157"/>
      <c r="L63" s="158"/>
    </row>
    <row r="64" spans="2:12" x14ac:dyDescent="0.2">
      <c r="B64" s="161" t="s">
        <v>67</v>
      </c>
      <c r="C64" s="160">
        <v>0.13300000000000001</v>
      </c>
      <c r="F64" s="167"/>
      <c r="G64" s="159"/>
      <c r="H64" s="129"/>
      <c r="I64" s="129"/>
      <c r="K64" s="157"/>
      <c r="L64" s="158"/>
    </row>
    <row r="65" spans="2:12" x14ac:dyDescent="0.2">
      <c r="C65" s="153">
        <f>SUM(C63:C64)</f>
        <v>0.26600000000000001</v>
      </c>
      <c r="F65" s="155"/>
      <c r="G65" s="154"/>
      <c r="H65" s="129"/>
      <c r="I65" s="129"/>
      <c r="L65" s="129"/>
    </row>
    <row r="66" spans="2:12" x14ac:dyDescent="0.2">
      <c r="B66" s="153" t="s">
        <v>68</v>
      </c>
    </row>
    <row r="67" spans="2:12" x14ac:dyDescent="0.2">
      <c r="B67" s="127" t="s">
        <v>69</v>
      </c>
      <c r="C67" s="166">
        <v>0.13300000000000001</v>
      </c>
      <c r="F67" s="165"/>
      <c r="G67" s="155"/>
      <c r="H67" s="129"/>
      <c r="I67" s="129"/>
      <c r="J67" s="164"/>
    </row>
    <row r="68" spans="2:12" x14ac:dyDescent="0.2">
      <c r="B68" s="161" t="s">
        <v>70</v>
      </c>
      <c r="C68" s="163">
        <v>0.13300000000000001</v>
      </c>
      <c r="F68" s="129"/>
      <c r="G68" s="129"/>
      <c r="H68" s="129"/>
      <c r="I68" s="129"/>
      <c r="J68" s="158"/>
    </row>
    <row r="69" spans="2:12" x14ac:dyDescent="0.2">
      <c r="B69" s="129"/>
      <c r="C69" s="162">
        <f>SUM(C67:C68)</f>
        <v>0.26600000000000001</v>
      </c>
      <c r="F69" s="129"/>
      <c r="G69" s="129"/>
      <c r="H69" s="129"/>
      <c r="I69" s="129"/>
      <c r="J69" s="158"/>
      <c r="K69" s="157"/>
    </row>
    <row r="70" spans="2:12" x14ac:dyDescent="0.2">
      <c r="B70" s="153" t="s">
        <v>71</v>
      </c>
      <c r="C70" s="129"/>
      <c r="F70" s="129"/>
      <c r="G70" s="129"/>
      <c r="H70" s="129"/>
      <c r="I70" s="129"/>
      <c r="J70" s="158"/>
      <c r="K70" s="157"/>
    </row>
    <row r="71" spans="2:12" x14ac:dyDescent="0.2">
      <c r="B71" s="161" t="s">
        <v>72</v>
      </c>
      <c r="C71" s="160">
        <v>0</v>
      </c>
      <c r="F71" s="129"/>
      <c r="G71" s="159"/>
      <c r="H71" s="129"/>
      <c r="I71" s="129"/>
      <c r="J71" s="158"/>
      <c r="K71" s="157"/>
    </row>
    <row r="72" spans="2:12" x14ac:dyDescent="0.2">
      <c r="C72" s="156">
        <f>SUM(C70:C71)</f>
        <v>0</v>
      </c>
      <c r="F72" s="155"/>
      <c r="G72" s="154"/>
      <c r="H72" s="129"/>
      <c r="I72" s="129"/>
      <c r="J72" s="129"/>
    </row>
    <row r="73" spans="2:12" x14ac:dyDescent="0.2">
      <c r="C73" s="153"/>
    </row>
    <row r="74" spans="2:12" x14ac:dyDescent="0.2">
      <c r="B74" s="152" t="s">
        <v>74</v>
      </c>
      <c r="C74" s="151">
        <f>C47+C56+C52+C61+C65+C69+C72</f>
        <v>1.5960000000000001</v>
      </c>
    </row>
    <row r="77" spans="2:12" ht="13.5" thickBot="1" x14ac:dyDescent="0.25">
      <c r="B77" s="150"/>
      <c r="C77" s="150"/>
    </row>
    <row r="78" spans="2:12" ht="13.5" thickBot="1" x14ac:dyDescent="0.25">
      <c r="B78" s="149" t="s">
        <v>89</v>
      </c>
      <c r="D78" s="346" t="s">
        <v>3</v>
      </c>
      <c r="E78" s="347"/>
      <c r="F78" s="346" t="s">
        <v>4</v>
      </c>
      <c r="G78" s="347"/>
      <c r="H78" s="346" t="s">
        <v>5</v>
      </c>
      <c r="I78" s="347"/>
      <c r="J78" s="346" t="s">
        <v>6</v>
      </c>
      <c r="K78" s="348"/>
    </row>
    <row r="79" spans="2:12" ht="13.5" thickBot="1" x14ac:dyDescent="0.25">
      <c r="D79" s="148" t="s">
        <v>9</v>
      </c>
      <c r="E79" s="147" t="s">
        <v>10</v>
      </c>
      <c r="F79" s="147" t="s">
        <v>11</v>
      </c>
      <c r="G79" s="147" t="s">
        <v>12</v>
      </c>
      <c r="H79" s="147" t="s">
        <v>13</v>
      </c>
      <c r="I79" s="147" t="s">
        <v>14</v>
      </c>
      <c r="J79" s="147" t="s">
        <v>15</v>
      </c>
      <c r="K79" s="147" t="s">
        <v>16</v>
      </c>
      <c r="L79" s="146" t="s">
        <v>73</v>
      </c>
    </row>
    <row r="80" spans="2:12" x14ac:dyDescent="0.2">
      <c r="B80" s="141" t="s">
        <v>76</v>
      </c>
      <c r="C80" s="140"/>
      <c r="D80" s="144">
        <v>0</v>
      </c>
      <c r="E80" s="145">
        <v>0</v>
      </c>
      <c r="F80" s="143">
        <v>0</v>
      </c>
      <c r="G80" s="143">
        <v>2</v>
      </c>
      <c r="H80" s="144">
        <v>2</v>
      </c>
      <c r="I80" s="144">
        <v>0</v>
      </c>
      <c r="J80" s="143">
        <v>0</v>
      </c>
      <c r="K80" s="143">
        <v>1</v>
      </c>
      <c r="L80" s="142">
        <f>SUM(D80:K80)</f>
        <v>5</v>
      </c>
    </row>
    <row r="81" spans="2:12" x14ac:dyDescent="0.2">
      <c r="B81" s="141" t="s">
        <v>77</v>
      </c>
      <c r="C81" s="140"/>
      <c r="D81" s="138">
        <v>6</v>
      </c>
      <c r="E81" s="138">
        <v>5</v>
      </c>
      <c r="F81" s="138">
        <v>7</v>
      </c>
      <c r="G81" s="138">
        <v>9</v>
      </c>
      <c r="H81" s="139">
        <v>9</v>
      </c>
      <c r="I81" s="139">
        <v>4</v>
      </c>
      <c r="J81" s="139">
        <v>6</v>
      </c>
      <c r="K81" s="138">
        <v>5</v>
      </c>
      <c r="L81" s="137">
        <f>SUM(D81:K81)</f>
        <v>51</v>
      </c>
    </row>
    <row r="82" spans="2:12" x14ac:dyDescent="0.2">
      <c r="B82" s="136" t="s">
        <v>73</v>
      </c>
      <c r="C82" s="135"/>
      <c r="D82" s="134">
        <f t="shared" ref="D82:K82" si="15">SUM(D80:D81)</f>
        <v>6</v>
      </c>
      <c r="E82" s="134">
        <f t="shared" si="15"/>
        <v>5</v>
      </c>
      <c r="F82" s="134">
        <f t="shared" si="15"/>
        <v>7</v>
      </c>
      <c r="G82" s="134">
        <f t="shared" si="15"/>
        <v>11</v>
      </c>
      <c r="H82" s="134">
        <f t="shared" si="15"/>
        <v>11</v>
      </c>
      <c r="I82" s="134">
        <f t="shared" si="15"/>
        <v>4</v>
      </c>
      <c r="J82" s="134">
        <f t="shared" si="15"/>
        <v>6</v>
      </c>
      <c r="K82" s="134">
        <f t="shared" si="15"/>
        <v>6</v>
      </c>
      <c r="L82" s="134">
        <f>SUM(D82:K82)</f>
        <v>56</v>
      </c>
    </row>
    <row r="83" spans="2:12" x14ac:dyDescent="0.2">
      <c r="B83" s="131"/>
      <c r="C83" s="133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2:12" x14ac:dyDescent="0.2">
      <c r="B84" s="131"/>
    </row>
    <row r="86" spans="2:12" x14ac:dyDescent="0.2">
      <c r="B86" s="130"/>
    </row>
    <row r="93" spans="2:12" x14ac:dyDescent="0.2">
      <c r="B93" s="129"/>
    </row>
    <row r="95" spans="2:12" x14ac:dyDescent="0.2">
      <c r="B95" s="128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"/>
  <sheetViews>
    <sheetView zoomScale="120" zoomScaleNormal="120" zoomScaleSheetLayoutView="100" workbookViewId="0">
      <selection activeCell="E91" sqref="E91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P1" s="250" t="s">
        <v>98</v>
      </c>
    </row>
    <row r="2" spans="2:16" x14ac:dyDescent="0.2">
      <c r="B2" s="350" t="s">
        <v>99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P2" s="251"/>
    </row>
    <row r="3" spans="2:16" ht="14.45" customHeight="1" thickBot="1" x14ac:dyDescent="0.25">
      <c r="B3" s="351" t="s">
        <v>100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P3" s="252">
        <v>1</v>
      </c>
    </row>
    <row r="4" spans="2:16" ht="15.75" thickBot="1" x14ac:dyDescent="0.4">
      <c r="B4" s="249"/>
      <c r="C4" s="248"/>
      <c r="D4" s="346" t="s">
        <v>3</v>
      </c>
      <c r="E4" s="347"/>
      <c r="F4" s="346" t="s">
        <v>4</v>
      </c>
      <c r="G4" s="347"/>
      <c r="H4" s="346" t="s">
        <v>5</v>
      </c>
      <c r="I4" s="347"/>
      <c r="J4" s="346" t="s">
        <v>6</v>
      </c>
      <c r="K4" s="34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AVERAGE('[4]2018 WCL '!D6,'[4]2017 WCL '!D6)</f>
        <v>455.5</v>
      </c>
      <c r="E6" s="253">
        <f>AVERAGE('[4]2018 WCL '!E6,'[4]2017 WCL '!E6)</f>
        <v>618.5</v>
      </c>
      <c r="F6" s="253">
        <f>AVERAGE('[4]2018 WCL '!F6,'[4]2017 WCL '!F6)</f>
        <v>615</v>
      </c>
      <c r="G6" s="253">
        <f>AVERAGE('[4]2018 WCL '!G6,'[4]2017 WCL '!G6)</f>
        <v>1575.5</v>
      </c>
      <c r="H6" s="253">
        <f>AVERAGE('[4]2018 WCL '!H6,'[4]2017 WCL '!H6)</f>
        <v>1940.5</v>
      </c>
      <c r="I6" s="253">
        <f>AVERAGE('[4]2018 WCL '!I6,'[4]2017 WCL '!I6)</f>
        <v>309</v>
      </c>
      <c r="J6" s="253">
        <f>AVERAGE('[4]2018 WCL '!J6,'[4]2017 WCL '!J6)</f>
        <v>709.5</v>
      </c>
      <c r="K6" s="254">
        <f>AVERAGE('[4]2018 WCL '!K6,'[4]2017 WCL '!K6)</f>
        <v>892</v>
      </c>
      <c r="L6" s="233">
        <f>+D6+E6+F6+G6+H6+I6+J6+K6</f>
        <v>7115.5</v>
      </c>
      <c r="N6" s="232">
        <f>C6*L6</f>
        <v>1289968.9949999999</v>
      </c>
    </row>
    <row r="7" spans="2:16" s="129" customFormat="1" x14ac:dyDescent="0.2">
      <c r="B7" s="235" t="s">
        <v>19</v>
      </c>
      <c r="C7" s="234">
        <v>26.48</v>
      </c>
      <c r="D7" s="255">
        <f>AVERAGE('[4]2018 WCL '!D7,'[4]2017 WCL '!D7)</f>
        <v>2508.5</v>
      </c>
      <c r="E7" s="256">
        <f>AVERAGE('[4]2018 WCL '!E7,'[4]2017 WCL '!E7)</f>
        <v>2001.5</v>
      </c>
      <c r="F7" s="256">
        <f>AVERAGE('[4]2018 WCL '!F7,'[4]2017 WCL '!F7)</f>
        <v>2371</v>
      </c>
      <c r="G7" s="256">
        <f>AVERAGE('[4]2018 WCL '!G7,'[4]2017 WCL '!G7)</f>
        <v>3768.5</v>
      </c>
      <c r="H7" s="256">
        <f>AVERAGE('[4]2018 WCL '!H7,'[4]2017 WCL '!H7)</f>
        <v>4463.5</v>
      </c>
      <c r="I7" s="256">
        <f>AVERAGE('[4]2018 WCL '!I7,'[4]2017 WCL '!I7)</f>
        <v>1550.5</v>
      </c>
      <c r="J7" s="256">
        <f>AVERAGE('[4]2018 WCL '!J7,'[4]2017 WCL '!J7)</f>
        <v>3105.5</v>
      </c>
      <c r="K7" s="256">
        <f>AVERAGE('[4]2018 WCL '!K7,'[4]2017 WCL '!K7)</f>
        <v>2095</v>
      </c>
      <c r="L7" s="233">
        <f t="shared" ref="L7:L8" si="0">+D7+E7+F7+G7+H7+I7+J7+K7</f>
        <v>21864</v>
      </c>
      <c r="N7" s="232">
        <f t="shared" ref="N7:N20" si="1">C7*L7</f>
        <v>578958.72</v>
      </c>
    </row>
    <row r="8" spans="2:16" s="129" customFormat="1" x14ac:dyDescent="0.2">
      <c r="B8" s="235" t="s">
        <v>20</v>
      </c>
      <c r="C8" s="234">
        <v>0.37</v>
      </c>
      <c r="D8" s="255">
        <f>AVERAGE('[4]2018 WCL '!D8,'[4]2017 WCL '!D8)</f>
        <v>9039.5</v>
      </c>
      <c r="E8" s="256">
        <f>AVERAGE('[4]2018 WCL '!E8,'[4]2017 WCL '!E8)</f>
        <v>7860</v>
      </c>
      <c r="F8" s="256">
        <f>AVERAGE('[4]2018 WCL '!F8,'[4]2017 WCL '!F8)</f>
        <v>12176.5</v>
      </c>
      <c r="G8" s="256">
        <f>AVERAGE('[4]2018 WCL '!G8,'[4]2017 WCL '!G8)</f>
        <v>13276.5</v>
      </c>
      <c r="H8" s="256">
        <f>AVERAGE('[4]2018 WCL '!H8,'[4]2017 WCL '!H8)</f>
        <v>15685</v>
      </c>
      <c r="I8" s="256">
        <f>AVERAGE('[4]2018 WCL '!I8,'[4]2017 WCL '!I8)</f>
        <v>8327.5</v>
      </c>
      <c r="J8" s="256">
        <f>AVERAGE('[4]2018 WCL '!J8,'[4]2017 WCL '!J8)</f>
        <v>12937</v>
      </c>
      <c r="K8" s="256">
        <f>AVERAGE('[4]2018 WCL '!K8,'[4]2017 WCL '!K8)</f>
        <v>12289</v>
      </c>
      <c r="L8" s="233">
        <f t="shared" si="0"/>
        <v>91591</v>
      </c>
      <c r="N8" s="232">
        <f t="shared" si="1"/>
        <v>33888.67</v>
      </c>
    </row>
    <row r="9" spans="2:16" s="129" customFormat="1" x14ac:dyDescent="0.2">
      <c r="B9" s="238" t="s">
        <v>21</v>
      </c>
      <c r="C9" s="237">
        <v>671.05</v>
      </c>
      <c r="D9" s="257">
        <f>AVERAGE('[4]2018 WCL '!D9,'[4]2017 WCL '!D9)</f>
        <v>32.5</v>
      </c>
      <c r="E9" s="258">
        <f>AVERAGE('[4]2018 WCL '!E9,'[4]2017 WCL '!E9)</f>
        <v>51</v>
      </c>
      <c r="F9" s="258">
        <f>AVERAGE('[4]2018 WCL '!F9,'[4]2017 WCL '!F9)</f>
        <v>49</v>
      </c>
      <c r="G9" s="258">
        <f>AVERAGE('[4]2018 WCL '!G9,'[4]2017 WCL '!G9)</f>
        <v>125.5</v>
      </c>
      <c r="H9" s="258">
        <f>AVERAGE('[4]2018 WCL '!H9,'[4]2017 WCL '!H9)</f>
        <v>110</v>
      </c>
      <c r="I9" s="258">
        <f>AVERAGE('[4]2018 WCL '!I9,'[4]2017 WCL '!I9)</f>
        <v>53.5</v>
      </c>
      <c r="J9" s="258">
        <f>AVERAGE('[4]2018 WCL '!J9,'[4]2017 WCL '!J9)</f>
        <v>72.5</v>
      </c>
      <c r="K9" s="258">
        <f>AVERAGE('[4]2018 WCL '!K9,'[4]2017 WCL '!K9)</f>
        <v>61</v>
      </c>
      <c r="L9" s="236">
        <f>+D9+E9+F9+G9+H9+I9+J9+K9</f>
        <v>555</v>
      </c>
      <c r="N9" s="232">
        <f t="shared" si="1"/>
        <v>372432.75</v>
      </c>
    </row>
    <row r="10" spans="2:16" s="129" customFormat="1" x14ac:dyDescent="0.2">
      <c r="B10" s="238" t="s">
        <v>22</v>
      </c>
      <c r="C10" s="239">
        <v>54.86</v>
      </c>
      <c r="D10" s="257">
        <f>AVERAGE('[4]2018 WCL '!D10,'[4]2017 WCL '!D10)</f>
        <v>882</v>
      </c>
      <c r="E10" s="258">
        <f>AVERAGE('[4]2018 WCL '!E10,'[4]2017 WCL '!E10)</f>
        <v>1294.5</v>
      </c>
      <c r="F10" s="258">
        <f>AVERAGE('[4]2018 WCL '!F10,'[4]2017 WCL '!F10)</f>
        <v>1174</v>
      </c>
      <c r="G10" s="258">
        <f>AVERAGE('[4]2018 WCL '!G10,'[4]2017 WCL '!G10)</f>
        <v>2047</v>
      </c>
      <c r="H10" s="258">
        <f>AVERAGE('[4]2018 WCL '!H10,'[4]2017 WCL '!H10)</f>
        <v>1819.5</v>
      </c>
      <c r="I10" s="258">
        <f>AVERAGE('[4]2018 WCL '!I10,'[4]2017 WCL '!I10)</f>
        <v>545</v>
      </c>
      <c r="J10" s="258">
        <f>AVERAGE('[4]2018 WCL '!J10,'[4]2017 WCL '!J10)</f>
        <v>863</v>
      </c>
      <c r="K10" s="258">
        <f>AVERAGE('[4]2018 WCL '!K10,'[4]2017 WCL '!K10)</f>
        <v>953.5</v>
      </c>
      <c r="L10" s="236">
        <f t="shared" ref="L10:L11" si="2">+D10+E10+F10+G10+H10+I10+J10+K10</f>
        <v>9578.5</v>
      </c>
      <c r="N10" s="232">
        <f t="shared" si="1"/>
        <v>525476.51</v>
      </c>
    </row>
    <row r="11" spans="2:16" s="129" customFormat="1" x14ac:dyDescent="0.2">
      <c r="B11" s="238" t="s">
        <v>23</v>
      </c>
      <c r="C11" s="237">
        <v>6.65</v>
      </c>
      <c r="D11" s="257">
        <f>AVERAGE('[4]2018 WCL '!D11,'[4]2017 WCL '!D11)</f>
        <v>1131</v>
      </c>
      <c r="E11" s="258">
        <f>AVERAGE('[4]2018 WCL '!E11,'[4]2017 WCL '!E11)</f>
        <v>1814</v>
      </c>
      <c r="F11" s="258">
        <f>AVERAGE('[4]2018 WCL '!F11,'[4]2017 WCL '!F11)</f>
        <v>1318</v>
      </c>
      <c r="G11" s="258">
        <f>AVERAGE('[4]2018 WCL '!G11,'[4]2017 WCL '!G11)</f>
        <v>2557</v>
      </c>
      <c r="H11" s="258">
        <f>AVERAGE('[4]2018 WCL '!H11,'[4]2017 WCL '!H11)</f>
        <v>2891</v>
      </c>
      <c r="I11" s="258">
        <f>AVERAGE('[4]2018 WCL '!I11,'[4]2017 WCL '!I11)</f>
        <v>984</v>
      </c>
      <c r="J11" s="258">
        <f>AVERAGE('[4]2018 WCL '!J11,'[4]2017 WCL '!J11)</f>
        <v>1626.5</v>
      </c>
      <c r="K11" s="258">
        <f>AVERAGE('[4]2018 WCL '!K11,'[4]2017 WCL '!K11)</f>
        <v>1716.5</v>
      </c>
      <c r="L11" s="236">
        <f t="shared" si="2"/>
        <v>14038</v>
      </c>
      <c r="N11" s="232">
        <f t="shared" si="1"/>
        <v>93352.700000000012</v>
      </c>
    </row>
    <row r="12" spans="2:16" s="129" customFormat="1" x14ac:dyDescent="0.2">
      <c r="B12" s="235" t="s">
        <v>24</v>
      </c>
      <c r="C12" s="234">
        <v>152.13999999999999</v>
      </c>
      <c r="D12" s="255">
        <f>AVERAGE('[4]2018 WCL '!D12,'[4]2017 WCL '!D12)</f>
        <v>206.5</v>
      </c>
      <c r="E12" s="256">
        <f>AVERAGE('[4]2018 WCL '!E12,'[4]2017 WCL '!E12)</f>
        <v>310.5</v>
      </c>
      <c r="F12" s="256">
        <f>AVERAGE('[4]2018 WCL '!F12,'[4]2017 WCL '!F12)</f>
        <v>294.5</v>
      </c>
      <c r="G12" s="256">
        <f>AVERAGE('[4]2018 WCL '!G12,'[4]2017 WCL '!G12)</f>
        <v>707.5</v>
      </c>
      <c r="H12" s="256">
        <f>AVERAGE('[4]2018 WCL '!H12,'[4]2017 WCL '!H12)</f>
        <v>594</v>
      </c>
      <c r="I12" s="256">
        <f>AVERAGE('[4]2018 WCL '!I12,'[4]2017 WCL '!I12)</f>
        <v>195.5</v>
      </c>
      <c r="J12" s="256">
        <f>AVERAGE('[4]2018 WCL '!J12,'[4]2017 WCL '!J12)</f>
        <v>279.5</v>
      </c>
      <c r="K12" s="256">
        <f>AVERAGE('[4]2018 WCL '!K12,'[4]2017 WCL '!K12)</f>
        <v>399</v>
      </c>
      <c r="L12" s="233">
        <f>+D12+E12+F12+G12+H12+I12+J12+K12</f>
        <v>2987</v>
      </c>
      <c r="N12" s="232">
        <f t="shared" si="1"/>
        <v>454442.17999999993</v>
      </c>
    </row>
    <row r="13" spans="2:16" s="129" customFormat="1" x14ac:dyDescent="0.2">
      <c r="B13" s="235" t="s">
        <v>25</v>
      </c>
      <c r="C13" s="234">
        <v>53.63</v>
      </c>
      <c r="D13" s="255">
        <f>AVERAGE('[4]2018 WCL '!D13,'[4]2017 WCL '!D13)</f>
        <v>386</v>
      </c>
      <c r="E13" s="256">
        <f>AVERAGE('[4]2018 WCL '!E13,'[4]2017 WCL '!E13)</f>
        <v>320</v>
      </c>
      <c r="F13" s="256">
        <f>AVERAGE('[4]2018 WCL '!F13,'[4]2017 WCL '!F13)</f>
        <v>337</v>
      </c>
      <c r="G13" s="256">
        <f>AVERAGE('[4]2018 WCL '!G13,'[4]2017 WCL '!G13)</f>
        <v>525.5</v>
      </c>
      <c r="H13" s="256">
        <f>AVERAGE('[4]2018 WCL '!H13,'[4]2017 WCL '!H13)</f>
        <v>692</v>
      </c>
      <c r="I13" s="256">
        <f>AVERAGE('[4]2018 WCL '!I13,'[4]2017 WCL '!I13)</f>
        <v>137.5</v>
      </c>
      <c r="J13" s="256">
        <f>AVERAGE('[4]2018 WCL '!J13,'[4]2017 WCL '!J13)</f>
        <v>270.5</v>
      </c>
      <c r="K13" s="256">
        <f>AVERAGE('[4]2018 WCL '!K13,'[4]2017 WCL '!K13)</f>
        <v>351</v>
      </c>
      <c r="L13" s="233">
        <f t="shared" ref="L13:L14" si="3">+D13+E13+F13+G13+H13+I13+J13+K13</f>
        <v>3019.5</v>
      </c>
      <c r="N13" s="232">
        <f t="shared" si="1"/>
        <v>161935.785</v>
      </c>
    </row>
    <row r="14" spans="2:16" s="129" customFormat="1" x14ac:dyDescent="0.2">
      <c r="B14" s="235" t="s">
        <v>26</v>
      </c>
      <c r="C14" s="234">
        <v>46.44</v>
      </c>
      <c r="D14" s="255">
        <f>AVERAGE('[4]2018 WCL '!D14,'[4]2017 WCL '!D14)</f>
        <v>30.5</v>
      </c>
      <c r="E14" s="256">
        <f>AVERAGE('[4]2018 WCL '!E14,'[4]2017 WCL '!E14)</f>
        <v>45</v>
      </c>
      <c r="F14" s="256">
        <f>AVERAGE('[4]2018 WCL '!F14,'[4]2017 WCL '!F14)</f>
        <v>39</v>
      </c>
      <c r="G14" s="256">
        <f>AVERAGE('[4]2018 WCL '!G14,'[4]2017 WCL '!G14)</f>
        <v>115.5</v>
      </c>
      <c r="H14" s="256">
        <f>AVERAGE('[4]2018 WCL '!H14,'[4]2017 WCL '!H14)</f>
        <v>84.5</v>
      </c>
      <c r="I14" s="256">
        <f>AVERAGE('[4]2018 WCL '!I14,'[4]2017 WCL '!I14)</f>
        <v>32</v>
      </c>
      <c r="J14" s="256">
        <f>AVERAGE('[4]2018 WCL '!J14,'[4]2017 WCL '!J14)</f>
        <v>30</v>
      </c>
      <c r="K14" s="256">
        <f>AVERAGE('[4]2018 WCL '!K14,'[4]2017 WCL '!K14)</f>
        <v>37.5</v>
      </c>
      <c r="L14" s="233">
        <f t="shared" si="3"/>
        <v>414</v>
      </c>
      <c r="N14" s="232">
        <f t="shared" si="1"/>
        <v>19226.16</v>
      </c>
    </row>
    <row r="15" spans="2:16" s="129" customFormat="1" x14ac:dyDescent="0.2">
      <c r="B15" s="238" t="s">
        <v>27</v>
      </c>
      <c r="C15" s="237">
        <v>228.76</v>
      </c>
      <c r="D15" s="257">
        <f>AVERAGE('[4]2018 WCL '!D15,'[4]2017 WCL '!D15)</f>
        <v>61</v>
      </c>
      <c r="E15" s="258">
        <f>AVERAGE('[4]2018 WCL '!E15,'[4]2017 WCL '!E15)</f>
        <v>53</v>
      </c>
      <c r="F15" s="258">
        <f>AVERAGE('[4]2018 WCL '!F15,'[4]2017 WCL '!F15)</f>
        <v>94.5</v>
      </c>
      <c r="G15" s="258">
        <f>AVERAGE('[4]2018 WCL '!G15,'[4]2017 WCL '!G15)</f>
        <v>112.5</v>
      </c>
      <c r="H15" s="258">
        <f>AVERAGE('[4]2018 WCL '!H15,'[4]2017 WCL '!H15)</f>
        <v>85</v>
      </c>
      <c r="I15" s="258">
        <f>AVERAGE('[4]2018 WCL '!I15,'[4]2017 WCL '!I15)</f>
        <v>35</v>
      </c>
      <c r="J15" s="258">
        <f>AVERAGE('[4]2018 WCL '!J15,'[4]2017 WCL '!J15)</f>
        <v>65</v>
      </c>
      <c r="K15" s="258">
        <f>AVERAGE('[4]2018 WCL '!K15,'[4]2017 WCL '!K15)</f>
        <v>69</v>
      </c>
      <c r="L15" s="236">
        <f>+D15+E15+F15+G15+H15+I15+J15+K15</f>
        <v>575</v>
      </c>
      <c r="N15" s="232">
        <f t="shared" si="1"/>
        <v>131537</v>
      </c>
    </row>
    <row r="16" spans="2:16" s="129" customFormat="1" x14ac:dyDescent="0.2">
      <c r="B16" s="238" t="s">
        <v>28</v>
      </c>
      <c r="C16" s="237">
        <v>32.020000000000003</v>
      </c>
      <c r="D16" s="257">
        <f>AVERAGE('[4]2018 WCL '!D16,'[4]2017 WCL '!D16)</f>
        <v>128</v>
      </c>
      <c r="E16" s="258">
        <f>AVERAGE('[4]2018 WCL '!E16,'[4]2017 WCL '!E16)</f>
        <v>140</v>
      </c>
      <c r="F16" s="258">
        <f>AVERAGE('[4]2018 WCL '!F16,'[4]2017 WCL '!F16)</f>
        <v>402</v>
      </c>
      <c r="G16" s="258">
        <f>AVERAGE('[4]2018 WCL '!G16,'[4]2017 WCL '!G16)</f>
        <v>417</v>
      </c>
      <c r="H16" s="258">
        <f>AVERAGE('[4]2018 WCL '!H16,'[4]2017 WCL '!H16)</f>
        <v>256</v>
      </c>
      <c r="I16" s="258">
        <f>AVERAGE('[4]2018 WCL '!I16,'[4]2017 WCL '!I16)</f>
        <v>109.5</v>
      </c>
      <c r="J16" s="258">
        <f>AVERAGE('[4]2018 WCL '!J16,'[4]2017 WCL '!J16)</f>
        <v>175.5</v>
      </c>
      <c r="K16" s="258">
        <f>AVERAGE('[4]2018 WCL '!K16,'[4]2017 WCL '!K16)</f>
        <v>199.5</v>
      </c>
      <c r="L16" s="236">
        <f t="shared" ref="L16:L17" si="4">+D16+E16+F16+G16+H16+I16+J16+K16</f>
        <v>1827.5</v>
      </c>
      <c r="N16" s="232">
        <f t="shared" si="1"/>
        <v>58516.55</v>
      </c>
    </row>
    <row r="17" spans="2:15" s="129" customFormat="1" x14ac:dyDescent="0.2">
      <c r="B17" s="238" t="s">
        <v>29</v>
      </c>
      <c r="C17" s="237">
        <v>9.93</v>
      </c>
      <c r="D17" s="257">
        <f>AVERAGE('[4]2018 WCL '!D17,'[4]2017 WCL '!D17)</f>
        <v>378</v>
      </c>
      <c r="E17" s="258">
        <f>AVERAGE('[4]2018 WCL '!E17,'[4]2017 WCL '!E17)</f>
        <v>157</v>
      </c>
      <c r="F17" s="258">
        <f>AVERAGE('[4]2018 WCL '!F17,'[4]2017 WCL '!F17)</f>
        <v>359</v>
      </c>
      <c r="G17" s="258">
        <f>AVERAGE('[4]2018 WCL '!G17,'[4]2017 WCL '!G17)</f>
        <v>314</v>
      </c>
      <c r="H17" s="258">
        <f>AVERAGE('[4]2018 WCL '!H17,'[4]2017 WCL '!H17)</f>
        <v>468.5</v>
      </c>
      <c r="I17" s="258">
        <f>AVERAGE('[4]2018 WCL '!I17,'[4]2017 WCL '!I17)</f>
        <v>295.5</v>
      </c>
      <c r="J17" s="258">
        <f>AVERAGE('[4]2018 WCL '!J17,'[4]2017 WCL '!J17)</f>
        <v>656.5</v>
      </c>
      <c r="K17" s="258">
        <f>AVERAGE('[4]2018 WCL '!K17,'[4]2017 WCL '!K17)</f>
        <v>387</v>
      </c>
      <c r="L17" s="236">
        <f t="shared" si="4"/>
        <v>3015.5</v>
      </c>
      <c r="N17" s="232">
        <f t="shared" si="1"/>
        <v>29943.915000000001</v>
      </c>
    </row>
    <row r="18" spans="2:15" x14ac:dyDescent="0.2">
      <c r="B18" s="235" t="s">
        <v>30</v>
      </c>
      <c r="C18" s="234">
        <v>106.6</v>
      </c>
      <c r="D18" s="255">
        <f>AVERAGE('[4]2018 WCL '!D18,'[4]2017 WCL '!D18)</f>
        <v>82.5</v>
      </c>
      <c r="E18" s="256">
        <f>AVERAGE('[4]2018 WCL '!E18,'[4]2017 WCL '!E18)</f>
        <v>144</v>
      </c>
      <c r="F18" s="256">
        <f>AVERAGE('[4]2018 WCL '!F18,'[4]2017 WCL '!F18)</f>
        <v>77.5</v>
      </c>
      <c r="G18" s="256">
        <f>AVERAGE('[4]2018 WCL '!G18,'[4]2017 WCL '!G18)</f>
        <v>367.5</v>
      </c>
      <c r="H18" s="256">
        <f>AVERAGE('[4]2018 WCL '!H18,'[4]2017 WCL '!H18)</f>
        <v>147.5</v>
      </c>
      <c r="I18" s="256">
        <f>AVERAGE('[4]2018 WCL '!I18,'[4]2017 WCL '!I18)</f>
        <v>30.5</v>
      </c>
      <c r="J18" s="256">
        <f>AVERAGE('[4]2018 WCL '!J18,'[4]2017 WCL '!J18)</f>
        <v>50</v>
      </c>
      <c r="K18" s="256">
        <f>AVERAGE('[4]2018 WCL '!K18,'[4]2017 WCL '!K18)</f>
        <v>40</v>
      </c>
      <c r="L18" s="233">
        <f>+D18+E18+F18+G18+H18+I18+J18+K18</f>
        <v>939.5</v>
      </c>
      <c r="N18" s="232">
        <f t="shared" si="1"/>
        <v>100150.7</v>
      </c>
    </row>
    <row r="19" spans="2:15" x14ac:dyDescent="0.2">
      <c r="B19" s="235" t="s">
        <v>31</v>
      </c>
      <c r="C19" s="234">
        <v>239.18</v>
      </c>
      <c r="D19" s="255">
        <f>AVERAGE('[4]2018 WCL '!D19,'[4]2017 WCL '!D19)</f>
        <v>120</v>
      </c>
      <c r="E19" s="256">
        <f>AVERAGE('[4]2018 WCL '!E19,'[4]2017 WCL '!E19)</f>
        <v>200</v>
      </c>
      <c r="F19" s="256">
        <f>AVERAGE('[4]2018 WCL '!F19,'[4]2017 WCL '!F19)</f>
        <v>119</v>
      </c>
      <c r="G19" s="256">
        <f>AVERAGE('[4]2018 WCL '!G19,'[4]2017 WCL '!G19)</f>
        <v>234</v>
      </c>
      <c r="H19" s="256">
        <f>AVERAGE('[4]2018 WCL '!H19,'[4]2017 WCL '!H19)</f>
        <v>280</v>
      </c>
      <c r="I19" s="256">
        <f>AVERAGE('[4]2018 WCL '!I19,'[4]2017 WCL '!I19)</f>
        <v>100.5</v>
      </c>
      <c r="J19" s="256">
        <f>AVERAGE('[4]2018 WCL '!J19,'[4]2017 WCL '!J19)</f>
        <v>141.5</v>
      </c>
      <c r="K19" s="256">
        <f>AVERAGE('[4]2018 WCL '!K19,'[4]2017 WCL '!K19)</f>
        <v>166</v>
      </c>
      <c r="L19" s="233">
        <f t="shared" ref="L19:L20" si="5">+D19+E19+F19+G19+H19+I19+J19+K19</f>
        <v>1361</v>
      </c>
      <c r="N19" s="232">
        <f t="shared" si="1"/>
        <v>325523.98</v>
      </c>
    </row>
    <row r="20" spans="2:15" x14ac:dyDescent="0.2">
      <c r="B20" s="235" t="s">
        <v>32</v>
      </c>
      <c r="C20" s="234">
        <v>30</v>
      </c>
      <c r="D20" s="15">
        <f>AVERAGE('[4]2018 WCL '!D20,'[4]2017 WCL '!D20)</f>
        <v>18.5</v>
      </c>
      <c r="E20" s="256">
        <f>AVERAGE('[4]2018 WCL '!E20,'[4]2017 WCL '!E20)</f>
        <v>40</v>
      </c>
      <c r="F20" s="256">
        <f>AVERAGE('[4]2018 WCL '!F20,'[4]2017 WCL '!F20)</f>
        <v>34.5</v>
      </c>
      <c r="G20" s="256">
        <f>AVERAGE('[4]2018 WCL '!G20,'[4]2017 WCL '!G20)</f>
        <v>41.5</v>
      </c>
      <c r="H20" s="256">
        <f>AVERAGE('[4]2018 WCL '!H20,'[4]2017 WCL '!H20)</f>
        <v>94</v>
      </c>
      <c r="I20" s="256">
        <f>AVERAGE('[4]2018 WCL '!I20,'[4]2017 WCL '!I20)</f>
        <v>14</v>
      </c>
      <c r="J20" s="256">
        <f>AVERAGE('[4]2018 WCL '!J20,'[4]2017 WCL '!J20)</f>
        <v>16.5</v>
      </c>
      <c r="K20" s="259">
        <f>AVERAGE('[4]2018 WCL '!K20,'[4]2017 WCL '!K20)</f>
        <v>33.5</v>
      </c>
      <c r="L20" s="233">
        <f t="shared" si="5"/>
        <v>292.5</v>
      </c>
      <c r="N20" s="232">
        <f t="shared" si="1"/>
        <v>8775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15460</v>
      </c>
      <c r="E22" s="222">
        <f t="shared" ref="E22:K22" si="6">SUM(E6:E20)</f>
        <v>15049</v>
      </c>
      <c r="F22" s="222">
        <f t="shared" si="6"/>
        <v>19460.5</v>
      </c>
      <c r="G22" s="222">
        <f t="shared" si="6"/>
        <v>26185</v>
      </c>
      <c r="H22" s="222">
        <f t="shared" si="6"/>
        <v>29611</v>
      </c>
      <c r="I22" s="222">
        <f t="shared" si="6"/>
        <v>12719.5</v>
      </c>
      <c r="J22" s="222">
        <f t="shared" si="6"/>
        <v>20999</v>
      </c>
      <c r="K22" s="222">
        <f t="shared" si="6"/>
        <v>19689.5</v>
      </c>
      <c r="L22" s="221">
        <f>+D22+E22+F22+G22+H22+I22+J22+K22</f>
        <v>159173.5</v>
      </c>
      <c r="N22" s="220">
        <f>SUM(N6:N21)</f>
        <v>4184129.6149999998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343456.15499999991</v>
      </c>
      <c r="E23" s="263">
        <f t="shared" si="7"/>
        <v>434382.06499999989</v>
      </c>
      <c r="F23" s="263">
        <f t="shared" si="7"/>
        <v>425337.87499999994</v>
      </c>
      <c r="G23" s="263">
        <f t="shared" si="7"/>
        <v>883623.73999999987</v>
      </c>
      <c r="H23" s="263">
        <f t="shared" si="7"/>
        <v>917863.72000000009</v>
      </c>
      <c r="I23" s="263">
        <f t="shared" si="7"/>
        <v>253260.07</v>
      </c>
      <c r="J23" s="263">
        <f t="shared" si="7"/>
        <v>447557.28499999992</v>
      </c>
      <c r="K23" s="263">
        <f t="shared" si="7"/>
        <v>478648.70499999996</v>
      </c>
      <c r="L23" s="263">
        <f>SUM(D23:K23)</f>
        <v>4184129.6149999993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353119.85499999992</v>
      </c>
      <c r="E25" s="266">
        <f t="shared" ref="E25:K25" si="9">SUM(E23:E24)</f>
        <v>444045.7649999999</v>
      </c>
      <c r="F25" s="266">
        <f t="shared" si="9"/>
        <v>435001.57499999995</v>
      </c>
      <c r="G25" s="266">
        <f t="shared" si="9"/>
        <v>893287.43999999983</v>
      </c>
      <c r="H25" s="266">
        <f t="shared" si="9"/>
        <v>927527.42</v>
      </c>
      <c r="I25" s="266">
        <f t="shared" si="9"/>
        <v>262923.77</v>
      </c>
      <c r="J25" s="266">
        <f t="shared" si="9"/>
        <v>457220.98499999993</v>
      </c>
      <c r="K25" s="266">
        <f t="shared" si="9"/>
        <v>488312.40499999997</v>
      </c>
      <c r="L25" s="266">
        <f>SUM(D25:K25)</f>
        <v>4261439.2149999999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11</v>
      </c>
      <c r="I31" s="269">
        <v>4</v>
      </c>
      <c r="J31" s="269">
        <v>6</v>
      </c>
      <c r="K31" s="269">
        <v>6</v>
      </c>
      <c r="L31" s="269">
        <f>SUM(D31:K31)</f>
        <v>56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764980.14999999991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3880076</v>
      </c>
      <c r="O32" s="208"/>
    </row>
    <row r="33" spans="1:15" x14ac:dyDescent="0.2">
      <c r="B33" s="271" t="s">
        <v>93</v>
      </c>
      <c r="C33" s="272"/>
      <c r="D33" s="262">
        <f>+D25-D32</f>
        <v>-35200.145000000077</v>
      </c>
      <c r="E33" s="263">
        <f t="shared" ref="E33:K33" si="14">+E25-E32</f>
        <v>79775.764999999898</v>
      </c>
      <c r="F33" s="263">
        <f t="shared" si="14"/>
        <v>-12298.425000000047</v>
      </c>
      <c r="G33" s="263">
        <f t="shared" si="14"/>
        <v>100390.38999999978</v>
      </c>
      <c r="H33" s="263">
        <f t="shared" si="14"/>
        <v>162547.27000000014</v>
      </c>
      <c r="I33" s="263">
        <f t="shared" si="14"/>
        <v>-17038.429999999993</v>
      </c>
      <c r="J33" s="263">
        <f t="shared" si="14"/>
        <v>36047.684999999881</v>
      </c>
      <c r="K33" s="263">
        <f t="shared" si="14"/>
        <v>67139.104999999923</v>
      </c>
      <c r="L33" s="263">
        <f>SUM(D33:K33)</f>
        <v>381363.2149999995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5.4561164245982683</v>
      </c>
      <c r="E35" s="269">
        <f t="shared" si="15"/>
        <v>6.0950087160622601</v>
      </c>
      <c r="F35" s="269">
        <f t="shared" si="15"/>
        <v>6.8075363849765251</v>
      </c>
      <c r="G35" s="269">
        <f t="shared" si="15"/>
        <v>12.392733508089099</v>
      </c>
      <c r="H35" s="269">
        <f t="shared" si="15"/>
        <v>13.337341655205043</v>
      </c>
      <c r="I35" s="269">
        <f t="shared" si="15"/>
        <v>3.7565609928768957</v>
      </c>
      <c r="J35" s="269">
        <f t="shared" si="15"/>
        <v>6.513532339300709</v>
      </c>
      <c r="K35" s="269">
        <f t="shared" si="15"/>
        <v>6.9564581373035752</v>
      </c>
      <c r="L35" s="276">
        <f>SUM(D35:K35)</f>
        <v>61.315288158412379</v>
      </c>
    </row>
    <row r="36" spans="1:15" x14ac:dyDescent="0.2">
      <c r="B36" s="274" t="s">
        <v>46</v>
      </c>
      <c r="C36" s="275"/>
      <c r="D36" s="277">
        <v>0.13300000000000001</v>
      </c>
      <c r="E36" s="278">
        <v>0.29099999999999998</v>
      </c>
      <c r="F36" s="278">
        <v>0.26600000000000001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1.621</v>
      </c>
    </row>
    <row r="37" spans="1:15" x14ac:dyDescent="0.2">
      <c r="B37" s="274" t="s">
        <v>47</v>
      </c>
      <c r="C37" s="275"/>
      <c r="D37" s="280">
        <f t="shared" ref="D37:K37" si="16">SUM(D35:D36)</f>
        <v>5.5891164245982683</v>
      </c>
      <c r="E37" s="281">
        <f t="shared" si="16"/>
        <v>6.3860087160622605</v>
      </c>
      <c r="F37" s="281">
        <f t="shared" si="16"/>
        <v>7.0735363849765251</v>
      </c>
      <c r="G37" s="281">
        <f t="shared" si="16"/>
        <v>12.791733508089099</v>
      </c>
      <c r="H37" s="281">
        <f t="shared" si="16"/>
        <v>13.603341655205043</v>
      </c>
      <c r="I37" s="281">
        <f t="shared" si="16"/>
        <v>3.7565609928768957</v>
      </c>
      <c r="J37" s="281">
        <f t="shared" si="16"/>
        <v>6.513532339300709</v>
      </c>
      <c r="K37" s="281">
        <f t="shared" si="16"/>
        <v>7.2224581373035752</v>
      </c>
      <c r="L37" s="282">
        <f>+D37+E37+F37+G37+H37+I37+J37+K37</f>
        <v>62.936288158412381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11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56</v>
      </c>
    </row>
    <row r="40" spans="1:15" ht="15.75" thickBot="1" x14ac:dyDescent="0.3">
      <c r="B40" s="286" t="s">
        <v>101</v>
      </c>
      <c r="C40" s="287"/>
      <c r="D40" s="288">
        <f t="shared" ref="D40:K40" si="18">+D39-D37</f>
        <v>0.4108835754017317</v>
      </c>
      <c r="E40" s="289">
        <f t="shared" si="18"/>
        <v>-1.3860087160622605</v>
      </c>
      <c r="F40" s="289">
        <f t="shared" si="18"/>
        <v>-7.3536384976525149E-2</v>
      </c>
      <c r="G40" s="289">
        <f t="shared" si="18"/>
        <v>-1.7917335080890986</v>
      </c>
      <c r="H40" s="289">
        <f t="shared" si="18"/>
        <v>-2.6033416552050426</v>
      </c>
      <c r="I40" s="289">
        <f t="shared" si="18"/>
        <v>0.24343900712310429</v>
      </c>
      <c r="J40" s="289">
        <f t="shared" si="18"/>
        <v>-0.51353233930070896</v>
      </c>
      <c r="K40" s="289">
        <f t="shared" si="18"/>
        <v>-1.2224581373035752</v>
      </c>
      <c r="L40" s="289">
        <f>SUM(D40:K40)</f>
        <v>-6.936288158412375</v>
      </c>
    </row>
    <row r="41" spans="1:15" x14ac:dyDescent="0.2">
      <c r="A41" s="128"/>
      <c r="B41" s="290" t="s">
        <v>102</v>
      </c>
      <c r="C41" s="291"/>
      <c r="D41" s="292">
        <f t="shared" ref="D41:L41" si="19">D40/D39</f>
        <v>6.8480595900288613E-2</v>
      </c>
      <c r="E41" s="293">
        <f t="shared" si="19"/>
        <v>-0.27720174321245211</v>
      </c>
      <c r="F41" s="293">
        <f t="shared" si="19"/>
        <v>-1.0505197853789307E-2</v>
      </c>
      <c r="G41" s="293">
        <f t="shared" si="19"/>
        <v>-0.16288486437173624</v>
      </c>
      <c r="H41" s="293">
        <f t="shared" si="19"/>
        <v>-0.23666742320045842</v>
      </c>
      <c r="I41" s="293">
        <f t="shared" si="19"/>
        <v>6.0859751780776072E-2</v>
      </c>
      <c r="J41" s="293">
        <f t="shared" si="19"/>
        <v>-8.5588723216784832E-2</v>
      </c>
      <c r="K41" s="293">
        <f t="shared" si="19"/>
        <v>-0.2037430228839292</v>
      </c>
      <c r="L41" s="293">
        <f t="shared" si="19"/>
        <v>-0.12386228854307813</v>
      </c>
    </row>
    <row r="42" spans="1:15" x14ac:dyDescent="0.2">
      <c r="B42" s="190" t="s">
        <v>103</v>
      </c>
      <c r="C42" s="189"/>
      <c r="D42" s="188">
        <v>0.22</v>
      </c>
      <c r="E42" s="187">
        <v>-1.42</v>
      </c>
      <c r="F42" s="187">
        <v>-0.03</v>
      </c>
      <c r="G42" s="187">
        <v>-1.77</v>
      </c>
      <c r="H42" s="187">
        <v>-3.06</v>
      </c>
      <c r="I42" s="187">
        <v>0.08</v>
      </c>
      <c r="J42" s="187">
        <v>-0.53</v>
      </c>
      <c r="K42" s="187">
        <v>-1.8</v>
      </c>
      <c r="L42" s="187">
        <v>-8.31</v>
      </c>
    </row>
    <row r="44" spans="1:15" ht="15.75" thickBot="1" x14ac:dyDescent="0.3">
      <c r="C44" s="352" t="s">
        <v>104</v>
      </c>
      <c r="D44" s="353"/>
      <c r="E44" s="353"/>
      <c r="F44" s="353"/>
      <c r="G44" s="353"/>
      <c r="H44" s="353"/>
      <c r="I44" s="353"/>
      <c r="J44" s="353"/>
      <c r="K44" s="353"/>
      <c r="L44" s="35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298" t="s">
        <v>106</v>
      </c>
      <c r="D46" s="299">
        <v>5.59</v>
      </c>
      <c r="E46" s="299">
        <v>6.39</v>
      </c>
      <c r="F46" s="300">
        <v>7.07</v>
      </c>
      <c r="G46" s="300">
        <v>12.79</v>
      </c>
      <c r="H46" s="299">
        <v>13.6</v>
      </c>
      <c r="I46" s="299">
        <v>3.76</v>
      </c>
      <c r="J46" s="300">
        <v>6.51</v>
      </c>
      <c r="K46" s="300">
        <v>7.22</v>
      </c>
      <c r="L46" s="301">
        <f>SUM(D46:K46)+0.01</f>
        <v>62.939999999999991</v>
      </c>
    </row>
    <row r="47" spans="1:15" x14ac:dyDescent="0.2">
      <c r="C47" s="302" t="s">
        <v>107</v>
      </c>
      <c r="D47" s="303">
        <v>5.78</v>
      </c>
      <c r="E47" s="303">
        <v>6.42</v>
      </c>
      <c r="F47" s="304">
        <v>7.03</v>
      </c>
      <c r="G47" s="304">
        <v>12.77</v>
      </c>
      <c r="H47" s="303">
        <v>14.06</v>
      </c>
      <c r="I47" s="303">
        <v>3.92</v>
      </c>
      <c r="J47" s="304">
        <v>6.53</v>
      </c>
      <c r="K47" s="304">
        <v>7.8</v>
      </c>
      <c r="L47" s="305">
        <f t="shared" ref="L47:L50" si="20">SUM(D47:K47)</f>
        <v>64.31</v>
      </c>
    </row>
    <row r="48" spans="1:15" x14ac:dyDescent="0.2">
      <c r="C48" s="302" t="s">
        <v>108</v>
      </c>
      <c r="D48" s="303">
        <v>6.27</v>
      </c>
      <c r="E48" s="303">
        <v>6.17</v>
      </c>
      <c r="F48" s="304">
        <v>7.15</v>
      </c>
      <c r="G48" s="304">
        <v>12.28</v>
      </c>
      <c r="H48" s="303">
        <v>14.11</v>
      </c>
      <c r="I48" s="303">
        <v>4.2699999999999996</v>
      </c>
      <c r="J48" s="304">
        <v>7.42</v>
      </c>
      <c r="K48" s="304">
        <v>8.25</v>
      </c>
      <c r="L48" s="305">
        <f t="shared" si="20"/>
        <v>65.92</v>
      </c>
    </row>
    <row r="49" spans="2:12" x14ac:dyDescent="0.2">
      <c r="C49" s="302" t="s">
        <v>109</v>
      </c>
      <c r="D49" s="303">
        <v>6.53</v>
      </c>
      <c r="E49" s="303">
        <v>6.27</v>
      </c>
      <c r="F49" s="304">
        <v>7.27</v>
      </c>
      <c r="G49" s="304">
        <v>11.87</v>
      </c>
      <c r="H49" s="303">
        <v>13.31</v>
      </c>
      <c r="I49" s="303">
        <v>4.5999999999999996</v>
      </c>
      <c r="J49" s="304">
        <v>8.27</v>
      </c>
      <c r="K49" s="304">
        <v>8.1999999999999993</v>
      </c>
      <c r="L49" s="305">
        <f t="shared" si="20"/>
        <v>66.320000000000007</v>
      </c>
    </row>
    <row r="50" spans="2:12" x14ac:dyDescent="0.2">
      <c r="C50" s="302" t="s">
        <v>110</v>
      </c>
      <c r="D50" s="303">
        <v>6.35</v>
      </c>
      <c r="E50" s="303">
        <v>6.74</v>
      </c>
      <c r="F50" s="304">
        <v>7.14</v>
      </c>
      <c r="G50" s="304">
        <v>11.72</v>
      </c>
      <c r="H50" s="303">
        <v>12.57</v>
      </c>
      <c r="I50" s="303">
        <v>4.63</v>
      </c>
      <c r="J50" s="304">
        <v>7.98</v>
      </c>
      <c r="K50" s="304">
        <v>7.65</v>
      </c>
      <c r="L50" s="305">
        <f t="shared" si="20"/>
        <v>64.780000000000015</v>
      </c>
    </row>
    <row r="51" spans="2:12" x14ac:dyDescent="0.2">
      <c r="B51" s="183" t="s">
        <v>52</v>
      </c>
    </row>
    <row r="52" spans="2:12" x14ac:dyDescent="0.2">
      <c r="B52" s="153" t="s">
        <v>53</v>
      </c>
      <c r="C52" s="166"/>
      <c r="G52" s="182"/>
      <c r="I52" s="181"/>
    </row>
    <row r="53" spans="2:12" x14ac:dyDescent="0.2">
      <c r="B53" s="180" t="s">
        <v>54</v>
      </c>
      <c r="C53" s="179">
        <v>0.13300000000000001</v>
      </c>
      <c r="G53" s="178"/>
    </row>
    <row r="54" spans="2:12" x14ac:dyDescent="0.2">
      <c r="B54" s="169"/>
      <c r="C54" s="173"/>
      <c r="G54" s="178"/>
    </row>
    <row r="55" spans="2:12" x14ac:dyDescent="0.2">
      <c r="B55" s="153" t="s">
        <v>55</v>
      </c>
    </row>
    <row r="56" spans="2:12" x14ac:dyDescent="0.2">
      <c r="B56" s="127" t="s">
        <v>56</v>
      </c>
      <c r="C56" s="176">
        <v>0.13300000000000001</v>
      </c>
    </row>
    <row r="57" spans="2:12" x14ac:dyDescent="0.2">
      <c r="B57" s="174" t="s">
        <v>111</v>
      </c>
      <c r="C57" s="306">
        <v>2.5000000000000001E-2</v>
      </c>
      <c r="E57" s="177" t="s">
        <v>112</v>
      </c>
    </row>
    <row r="58" spans="2:12" x14ac:dyDescent="0.2">
      <c r="B58" s="161" t="s">
        <v>57</v>
      </c>
      <c r="C58" s="175">
        <v>0.13300000000000001</v>
      </c>
    </row>
    <row r="59" spans="2:12" x14ac:dyDescent="0.2">
      <c r="B59" s="129"/>
      <c r="C59" s="173">
        <f>SUM(C56:C58)</f>
        <v>0.29100000000000004</v>
      </c>
    </row>
    <row r="60" spans="2:12" x14ac:dyDescent="0.2">
      <c r="B60" s="155" t="s">
        <v>58</v>
      </c>
      <c r="C60" s="172"/>
    </row>
    <row r="61" spans="2:12" x14ac:dyDescent="0.2">
      <c r="B61" s="171" t="s">
        <v>59</v>
      </c>
      <c r="C61" s="170">
        <v>0.13300000000000001</v>
      </c>
    </row>
    <row r="62" spans="2:12" x14ac:dyDescent="0.2">
      <c r="B62" s="169" t="s">
        <v>60</v>
      </c>
      <c r="C62" s="168">
        <v>0.13300000000000001</v>
      </c>
    </row>
    <row r="63" spans="2:12" x14ac:dyDescent="0.2">
      <c r="C63" s="151">
        <f>SUM(C61:C62)</f>
        <v>0.26600000000000001</v>
      </c>
    </row>
    <row r="64" spans="2:12" x14ac:dyDescent="0.2">
      <c r="B64" s="153" t="s">
        <v>61</v>
      </c>
    </row>
    <row r="65" spans="2:12" x14ac:dyDescent="0.2">
      <c r="B65" s="127" t="s">
        <v>62</v>
      </c>
      <c r="C65" s="166">
        <v>0.13300000000000001</v>
      </c>
    </row>
    <row r="66" spans="2:12" x14ac:dyDescent="0.2">
      <c r="B66" s="127" t="s">
        <v>63</v>
      </c>
      <c r="C66" s="166">
        <v>0.13300000000000001</v>
      </c>
    </row>
    <row r="67" spans="2:12" x14ac:dyDescent="0.2">
      <c r="B67" s="161" t="s">
        <v>64</v>
      </c>
      <c r="C67" s="160">
        <v>0.13300000000000001</v>
      </c>
      <c r="F67" s="165"/>
      <c r="G67" s="155"/>
      <c r="H67" s="129"/>
      <c r="I67" s="129"/>
      <c r="L67" s="164"/>
    </row>
    <row r="68" spans="2:12" x14ac:dyDescent="0.2">
      <c r="C68" s="153">
        <f>SUM(C65:C67)</f>
        <v>0.39900000000000002</v>
      </c>
      <c r="F68" s="167"/>
      <c r="G68" s="129"/>
      <c r="H68" s="129"/>
      <c r="I68" s="129"/>
      <c r="K68" s="157"/>
      <c r="L68" s="158"/>
    </row>
    <row r="69" spans="2:12" x14ac:dyDescent="0.2">
      <c r="B69" s="153" t="s">
        <v>65</v>
      </c>
      <c r="F69" s="167"/>
      <c r="G69" s="129"/>
      <c r="H69" s="129"/>
      <c r="I69" s="129"/>
      <c r="K69" s="157"/>
      <c r="L69" s="158"/>
    </row>
    <row r="70" spans="2:12" x14ac:dyDescent="0.2">
      <c r="B70" s="127" t="s">
        <v>66</v>
      </c>
      <c r="C70" s="166">
        <v>0.13300000000000001</v>
      </c>
      <c r="F70" s="167"/>
      <c r="G70" s="129"/>
      <c r="H70" s="129"/>
      <c r="I70" s="129"/>
      <c r="K70" s="157"/>
      <c r="L70" s="158"/>
    </row>
    <row r="71" spans="2:12" x14ac:dyDescent="0.2">
      <c r="B71" s="161" t="s">
        <v>67</v>
      </c>
      <c r="C71" s="160">
        <v>0.13300000000000001</v>
      </c>
      <c r="F71" s="167"/>
      <c r="G71" s="159"/>
      <c r="H71" s="129"/>
      <c r="I71" s="129"/>
      <c r="K71" s="157"/>
      <c r="L71" s="158"/>
    </row>
    <row r="72" spans="2:12" x14ac:dyDescent="0.2">
      <c r="C72" s="153">
        <f>SUM(C70:C71)</f>
        <v>0.26600000000000001</v>
      </c>
      <c r="F72" s="155"/>
      <c r="G72" s="154"/>
      <c r="H72" s="129"/>
      <c r="I72" s="129"/>
      <c r="L72" s="129"/>
    </row>
    <row r="73" spans="2:12" x14ac:dyDescent="0.2">
      <c r="B73" s="153" t="s">
        <v>68</v>
      </c>
    </row>
    <row r="74" spans="2:12" x14ac:dyDescent="0.2">
      <c r="B74" s="127" t="s">
        <v>69</v>
      </c>
      <c r="C74" s="166">
        <v>0.13300000000000001</v>
      </c>
      <c r="F74" s="165"/>
      <c r="G74" s="155"/>
      <c r="H74" s="129"/>
      <c r="I74" s="129"/>
      <c r="J74" s="164"/>
    </row>
    <row r="75" spans="2:12" x14ac:dyDescent="0.2">
      <c r="B75" s="161" t="s">
        <v>70</v>
      </c>
      <c r="C75" s="163">
        <v>0.13300000000000001</v>
      </c>
      <c r="F75" s="129"/>
      <c r="G75" s="129"/>
      <c r="H75" s="129"/>
      <c r="I75" s="129"/>
      <c r="J75" s="158"/>
    </row>
    <row r="76" spans="2:12" x14ac:dyDescent="0.2">
      <c r="B76" s="129"/>
      <c r="C76" s="162">
        <f>SUM(C74:C75)</f>
        <v>0.26600000000000001</v>
      </c>
      <c r="F76" s="129"/>
      <c r="G76" s="129"/>
      <c r="H76" s="129"/>
      <c r="I76" s="129"/>
      <c r="J76" s="158"/>
      <c r="K76" s="157"/>
    </row>
    <row r="77" spans="2:12" x14ac:dyDescent="0.2">
      <c r="B77" s="153" t="s">
        <v>71</v>
      </c>
      <c r="C77" s="129"/>
      <c r="F77" s="129"/>
      <c r="G77" s="129"/>
      <c r="H77" s="129"/>
      <c r="I77" s="129"/>
      <c r="J77" s="158"/>
      <c r="K77" s="157"/>
    </row>
    <row r="78" spans="2:12" x14ac:dyDescent="0.2">
      <c r="B78" s="161" t="s">
        <v>72</v>
      </c>
      <c r="C78" s="160">
        <v>0</v>
      </c>
      <c r="F78" s="129"/>
      <c r="G78" s="159"/>
      <c r="H78" s="129"/>
      <c r="I78" s="129"/>
      <c r="J78" s="158"/>
      <c r="K78" s="157"/>
    </row>
    <row r="79" spans="2:12" x14ac:dyDescent="0.2">
      <c r="C79" s="307">
        <f>SUM(C77:C78)</f>
        <v>0</v>
      </c>
      <c r="F79" s="155"/>
      <c r="G79" s="154"/>
      <c r="H79" s="129"/>
      <c r="I79" s="129"/>
      <c r="J79" s="129"/>
    </row>
    <row r="80" spans="2:12" x14ac:dyDescent="0.2">
      <c r="B80" s="308" t="s">
        <v>74</v>
      </c>
      <c r="C80" s="309">
        <f>C53+C63+C59+C68+C72+C76+C79</f>
        <v>1.621</v>
      </c>
    </row>
    <row r="82" spans="2:12" ht="13.5" thickBot="1" x14ac:dyDescent="0.25">
      <c r="B82" s="310"/>
      <c r="C82" s="310"/>
    </row>
    <row r="83" spans="2:12" ht="15.75" thickBot="1" x14ac:dyDescent="0.3">
      <c r="B83" s="352" t="s">
        <v>113</v>
      </c>
      <c r="C83" s="354"/>
      <c r="D83" s="311" t="s">
        <v>9</v>
      </c>
      <c r="E83" s="296" t="s">
        <v>10</v>
      </c>
      <c r="F83" s="147" t="s">
        <v>11</v>
      </c>
      <c r="G83" s="147" t="s">
        <v>12</v>
      </c>
      <c r="H83" s="296" t="s">
        <v>13</v>
      </c>
      <c r="I83" s="296" t="s">
        <v>14</v>
      </c>
      <c r="J83" s="147" t="s">
        <v>15</v>
      </c>
      <c r="K83" s="147" t="s">
        <v>16</v>
      </c>
      <c r="L83" s="312" t="s">
        <v>73</v>
      </c>
    </row>
    <row r="84" spans="2:12" x14ac:dyDescent="0.2">
      <c r="B84" s="313" t="s">
        <v>76</v>
      </c>
      <c r="C84" s="314"/>
      <c r="D84" s="315">
        <v>0</v>
      </c>
      <c r="E84" s="316">
        <v>0</v>
      </c>
      <c r="F84" s="143">
        <v>0</v>
      </c>
      <c r="G84" s="143">
        <v>2</v>
      </c>
      <c r="H84" s="315">
        <v>2</v>
      </c>
      <c r="I84" s="315">
        <v>0</v>
      </c>
      <c r="J84" s="143">
        <v>0</v>
      </c>
      <c r="K84" s="143">
        <v>1</v>
      </c>
      <c r="L84" s="317">
        <f>SUM(D84:K84)</f>
        <v>5</v>
      </c>
    </row>
    <row r="85" spans="2:12" x14ac:dyDescent="0.2">
      <c r="B85" s="141" t="s">
        <v>77</v>
      </c>
      <c r="C85" s="140"/>
      <c r="D85" s="318">
        <v>6</v>
      </c>
      <c r="E85" s="318">
        <v>5</v>
      </c>
      <c r="F85" s="138">
        <v>7</v>
      </c>
      <c r="G85" s="138">
        <v>9</v>
      </c>
      <c r="H85" s="318">
        <v>9</v>
      </c>
      <c r="I85" s="318">
        <v>4</v>
      </c>
      <c r="J85" s="139">
        <v>6</v>
      </c>
      <c r="K85" s="138">
        <v>5</v>
      </c>
      <c r="L85" s="319">
        <f>SUM(D85:K85)</f>
        <v>51</v>
      </c>
    </row>
    <row r="86" spans="2:12" x14ac:dyDescent="0.2">
      <c r="B86" s="136" t="s">
        <v>73</v>
      </c>
      <c r="C86" s="135"/>
      <c r="D86" s="319">
        <f t="shared" ref="D86:K86" si="21">SUM(D84:D85)</f>
        <v>6</v>
      </c>
      <c r="E86" s="319">
        <f t="shared" si="21"/>
        <v>5</v>
      </c>
      <c r="F86" s="134">
        <f t="shared" si="21"/>
        <v>7</v>
      </c>
      <c r="G86" s="134">
        <f t="shared" si="21"/>
        <v>11</v>
      </c>
      <c r="H86" s="319">
        <f t="shared" si="21"/>
        <v>11</v>
      </c>
      <c r="I86" s="319">
        <f t="shared" si="21"/>
        <v>4</v>
      </c>
      <c r="J86" s="134">
        <f t="shared" si="21"/>
        <v>6</v>
      </c>
      <c r="K86" s="134">
        <f t="shared" si="21"/>
        <v>6</v>
      </c>
      <c r="L86" s="319">
        <f>SUM(D86:K86)</f>
        <v>56</v>
      </c>
    </row>
    <row r="87" spans="2:12" x14ac:dyDescent="0.2">
      <c r="B87" s="131"/>
      <c r="C87" s="133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2:12" x14ac:dyDescent="0.2">
      <c r="B88" s="131"/>
    </row>
    <row r="90" spans="2:12" x14ac:dyDescent="0.2">
      <c r="B90" s="130"/>
    </row>
    <row r="97" spans="2:2" x14ac:dyDescent="0.2">
      <c r="B97" s="129"/>
    </row>
    <row r="99" spans="2:2" x14ac:dyDescent="0.2">
      <c r="B99" s="128"/>
    </row>
  </sheetData>
  <mergeCells count="9">
    <mergeCell ref="C44:L44"/>
    <mergeCell ref="B83:C83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"/>
  <sheetViews>
    <sheetView zoomScale="120" zoomScaleNormal="120" zoomScaleSheetLayoutView="100" workbookViewId="0">
      <selection activeCell="E96" sqref="E96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8.85546875" style="127"/>
    <col min="16" max="16" width="12.5703125" style="127" hidden="1" customWidth="1"/>
    <col min="17" max="16384" width="8.85546875" style="127"/>
  </cols>
  <sheetData>
    <row r="1" spans="2:16" ht="25.5" x14ac:dyDescent="0.2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N1" s="320" t="s">
        <v>114</v>
      </c>
      <c r="P1" s="250" t="s">
        <v>98</v>
      </c>
    </row>
    <row r="2" spans="2:16" x14ac:dyDescent="0.2">
      <c r="B2" s="350" t="s">
        <v>115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P2" s="251"/>
    </row>
    <row r="3" spans="2:16" ht="14.45" customHeight="1" thickBot="1" x14ac:dyDescent="0.25">
      <c r="B3" s="351" t="s">
        <v>116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P3" s="252">
        <v>1</v>
      </c>
    </row>
    <row r="4" spans="2:16" ht="15.75" thickBot="1" x14ac:dyDescent="0.4">
      <c r="B4" s="249"/>
      <c r="C4" s="248"/>
      <c r="D4" s="346" t="s">
        <v>3</v>
      </c>
      <c r="E4" s="347"/>
      <c r="F4" s="346" t="s">
        <v>4</v>
      </c>
      <c r="G4" s="347"/>
      <c r="H4" s="346" t="s">
        <v>5</v>
      </c>
      <c r="I4" s="347"/>
      <c r="J4" s="346" t="s">
        <v>6</v>
      </c>
      <c r="K4" s="34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AVERAGE('[5]2019 WCL '!D6,'[5]2018 WCL '!D6)</f>
        <v>471</v>
      </c>
      <c r="E6" s="253">
        <f>AVERAGE('[5]2019 WCL '!E6,'[5]2018 WCL '!E6)</f>
        <v>661.5</v>
      </c>
      <c r="F6" s="253">
        <f>AVERAGE('[5]2019 WCL '!F6,'[5]2018 WCL '!F6)</f>
        <v>579.5</v>
      </c>
      <c r="G6" s="253">
        <f>AVERAGE('[5]2019 WCL '!G6,'[5]2018 WCL '!G6)</f>
        <v>1698</v>
      </c>
      <c r="H6" s="253">
        <f>AVERAGE('[5]2019 WCL '!H6,'[5]2018 WCL '!H6)</f>
        <v>1938</v>
      </c>
      <c r="I6" s="253">
        <f>AVERAGE('[5]2019 WCL '!I6,'[5]2018 WCL '!I6)</f>
        <v>288.5</v>
      </c>
      <c r="J6" s="253">
        <f>AVERAGE('[5]2019 WCL '!J6,'[5]2018 WCL '!J6)</f>
        <v>748</v>
      </c>
      <c r="K6" s="254">
        <f>AVERAGE('[5]2019 WCL '!K6,'[5]2018 WCL '!K6)</f>
        <v>852</v>
      </c>
      <c r="L6" s="233">
        <f>+D6+E6+F6+G6+H6+I6+J6+K6</f>
        <v>7236.5</v>
      </c>
      <c r="N6" s="232">
        <f>C6*L6</f>
        <v>1311905.085</v>
      </c>
    </row>
    <row r="7" spans="2:16" s="129" customFormat="1" x14ac:dyDescent="0.2">
      <c r="B7" s="235" t="s">
        <v>19</v>
      </c>
      <c r="C7" s="234">
        <v>26.48</v>
      </c>
      <c r="D7" s="15">
        <f>AVERAGE('[5]2019 WCL '!D7,'[5]2018 WCL '!D7)</f>
        <v>2470.5</v>
      </c>
      <c r="E7" s="256">
        <f>AVERAGE('[5]2019 WCL '!E7,'[5]2018 WCL '!E7)</f>
        <v>2008</v>
      </c>
      <c r="F7" s="256">
        <f>AVERAGE('[5]2019 WCL '!F7,'[5]2018 WCL '!F7)</f>
        <v>2294</v>
      </c>
      <c r="G7" s="256">
        <f>AVERAGE('[5]2019 WCL '!G7,'[5]2018 WCL '!G7)</f>
        <v>3577.5</v>
      </c>
      <c r="H7" s="256">
        <f>AVERAGE('[5]2019 WCL '!H7,'[5]2018 WCL '!H7)</f>
        <v>4176</v>
      </c>
      <c r="I7" s="256">
        <f>AVERAGE('[5]2019 WCL '!I7,'[5]2018 WCL '!I7)</f>
        <v>1543.5</v>
      </c>
      <c r="J7" s="256">
        <f>AVERAGE('[5]2019 WCL '!J7,'[5]2018 WCL '!J7)</f>
        <v>3249</v>
      </c>
      <c r="K7" s="321">
        <f>AVERAGE('[5]2019 WCL '!K7,'[5]2018 WCL '!K7)</f>
        <v>2060.5</v>
      </c>
      <c r="L7" s="233">
        <f t="shared" ref="L7:L8" si="0">+D7+E7+F7+G7+H7+I7+J7+K7</f>
        <v>21379</v>
      </c>
      <c r="N7" s="232">
        <f t="shared" ref="N7:N20" si="1">C7*L7</f>
        <v>566115.92000000004</v>
      </c>
    </row>
    <row r="8" spans="2:16" s="129" customFormat="1" x14ac:dyDescent="0.2">
      <c r="B8" s="235" t="s">
        <v>20</v>
      </c>
      <c r="C8" s="234">
        <v>0.37</v>
      </c>
      <c r="D8" s="15">
        <f>AVERAGE('[5]2019 WCL '!D8,'[5]2018 WCL '!D8)</f>
        <v>9362</v>
      </c>
      <c r="E8" s="256">
        <f>AVERAGE('[5]2019 WCL '!E8,'[5]2018 WCL '!E8)</f>
        <v>8172</v>
      </c>
      <c r="F8" s="256">
        <f>AVERAGE('[5]2019 WCL '!F8,'[5]2018 WCL '!F8)</f>
        <v>11555</v>
      </c>
      <c r="G8" s="256">
        <f>AVERAGE('[5]2019 WCL '!G8,'[5]2018 WCL '!G8)</f>
        <v>11251</v>
      </c>
      <c r="H8" s="256">
        <f>AVERAGE('[5]2019 WCL '!H8,'[5]2018 WCL '!H8)</f>
        <v>16235.5</v>
      </c>
      <c r="I8" s="256">
        <f>AVERAGE('[5]2019 WCL '!I8,'[5]2018 WCL '!I8)</f>
        <v>7617</v>
      </c>
      <c r="J8" s="256">
        <f>AVERAGE('[5]2019 WCL '!J8,'[5]2018 WCL '!J8)</f>
        <v>12175</v>
      </c>
      <c r="K8" s="321">
        <f>AVERAGE('[5]2019 WCL '!K8,'[5]2018 WCL '!K8)</f>
        <v>10742</v>
      </c>
      <c r="L8" s="233">
        <f t="shared" si="0"/>
        <v>87109.5</v>
      </c>
      <c r="N8" s="232">
        <f t="shared" si="1"/>
        <v>32230.514999999999</v>
      </c>
    </row>
    <row r="9" spans="2:16" s="129" customFormat="1" x14ac:dyDescent="0.2">
      <c r="B9" s="238" t="s">
        <v>21</v>
      </c>
      <c r="C9" s="237">
        <v>671.05</v>
      </c>
      <c r="D9" s="322">
        <f>AVERAGE('[5]2019 WCL '!D9,'[5]2018 WCL '!D9)</f>
        <v>27</v>
      </c>
      <c r="E9" s="258">
        <f>AVERAGE('[5]2019 WCL '!E9,'[5]2018 WCL '!E9)</f>
        <v>49</v>
      </c>
      <c r="F9" s="258">
        <f>AVERAGE('[5]2019 WCL '!F9,'[5]2018 WCL '!F9)</f>
        <v>48</v>
      </c>
      <c r="G9" s="258">
        <f>AVERAGE('[5]2019 WCL '!G9,'[5]2018 WCL '!G9)</f>
        <v>127</v>
      </c>
      <c r="H9" s="258">
        <f>AVERAGE('[5]2019 WCL '!H9,'[5]2018 WCL '!H9)</f>
        <v>103</v>
      </c>
      <c r="I9" s="258">
        <f>AVERAGE('[5]2019 WCL '!I9,'[5]2018 WCL '!I9)</f>
        <v>52</v>
      </c>
      <c r="J9" s="258">
        <f>AVERAGE('[5]2019 WCL '!J9,'[5]2018 WCL '!J9)</f>
        <v>72</v>
      </c>
      <c r="K9" s="323">
        <f>AVERAGE('[5]2019 WCL '!K9,'[5]2018 WCL '!K9)</f>
        <v>47.5</v>
      </c>
      <c r="L9" s="236">
        <f>+D9+E9+F9+G9+H9+I9+J9+K9</f>
        <v>525.5</v>
      </c>
      <c r="N9" s="232">
        <f t="shared" si="1"/>
        <v>352636.77499999997</v>
      </c>
    </row>
    <row r="10" spans="2:16" s="129" customFormat="1" x14ac:dyDescent="0.2">
      <c r="B10" s="238" t="s">
        <v>22</v>
      </c>
      <c r="C10" s="239">
        <v>54.86</v>
      </c>
      <c r="D10" s="322">
        <f>AVERAGE('[5]2019 WCL '!D10,'[5]2018 WCL '!D10)</f>
        <v>866.5</v>
      </c>
      <c r="E10" s="258">
        <f>AVERAGE('[5]2019 WCL '!E10,'[5]2018 WCL '!E10)</f>
        <v>1159</v>
      </c>
      <c r="F10" s="258">
        <f>AVERAGE('[5]2019 WCL '!F10,'[5]2018 WCL '!F10)</f>
        <v>1168.5</v>
      </c>
      <c r="G10" s="258">
        <f>AVERAGE('[5]2019 WCL '!G10,'[5]2018 WCL '!G10)</f>
        <v>2051</v>
      </c>
      <c r="H10" s="258">
        <f>AVERAGE('[5]2019 WCL '!H10,'[5]2018 WCL '!H10)</f>
        <v>1699.5</v>
      </c>
      <c r="I10" s="258">
        <f>AVERAGE('[5]2019 WCL '!I10,'[5]2018 WCL '!I10)</f>
        <v>502.5</v>
      </c>
      <c r="J10" s="258">
        <f>AVERAGE('[5]2019 WCL '!J10,'[5]2018 WCL '!J10)</f>
        <v>851.5</v>
      </c>
      <c r="K10" s="323">
        <f>AVERAGE('[5]2019 WCL '!K10,'[5]2018 WCL '!K10)</f>
        <v>975.5</v>
      </c>
      <c r="L10" s="236">
        <f t="shared" ref="L10:L11" si="2">+D10+E10+F10+G10+H10+I10+J10+K10</f>
        <v>9274</v>
      </c>
      <c r="N10" s="232">
        <f t="shared" si="1"/>
        <v>508771.64</v>
      </c>
    </row>
    <row r="11" spans="2:16" s="129" customFormat="1" x14ac:dyDescent="0.2">
      <c r="B11" s="238" t="s">
        <v>23</v>
      </c>
      <c r="C11" s="237">
        <v>6.65</v>
      </c>
      <c r="D11" s="322">
        <f>AVERAGE('[5]2019 WCL '!D11,'[5]2018 WCL '!D11)</f>
        <v>1122</v>
      </c>
      <c r="E11" s="258">
        <f>AVERAGE('[5]2019 WCL '!E11,'[5]2018 WCL '!E11)</f>
        <v>1643</v>
      </c>
      <c r="F11" s="258">
        <f>AVERAGE('[5]2019 WCL '!F11,'[5]2018 WCL '!F11)</f>
        <v>1385</v>
      </c>
      <c r="G11" s="258">
        <f>AVERAGE('[5]2019 WCL '!G11,'[5]2018 WCL '!G11)</f>
        <v>2798.5</v>
      </c>
      <c r="H11" s="258">
        <f>AVERAGE('[5]2019 WCL '!H11,'[5]2018 WCL '!H11)</f>
        <v>2769.5</v>
      </c>
      <c r="I11" s="258">
        <f>AVERAGE('[5]2019 WCL '!I11,'[5]2018 WCL '!I11)</f>
        <v>946.5</v>
      </c>
      <c r="J11" s="258">
        <f>AVERAGE('[5]2019 WCL '!J11,'[5]2018 WCL '!J11)</f>
        <v>1707</v>
      </c>
      <c r="K11" s="323">
        <f>AVERAGE('[5]2019 WCL '!K11,'[5]2018 WCL '!K11)</f>
        <v>1760</v>
      </c>
      <c r="L11" s="236">
        <f t="shared" si="2"/>
        <v>14131.5</v>
      </c>
      <c r="N11" s="232">
        <f t="shared" si="1"/>
        <v>93974.475000000006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AVERAGE('[5]2019 WCL '!D12,'[5]2018 WCL '!D12)</f>
        <v>192</v>
      </c>
      <c r="E12" s="256">
        <f>AVERAGE('[5]2019 WCL '!E12,'[5]2018 WCL '!E12)</f>
        <v>302.5</v>
      </c>
      <c r="F12" s="256">
        <f>AVERAGE('[5]2019 WCL '!F12,'[5]2018 WCL '!F12)</f>
        <v>289</v>
      </c>
      <c r="G12" s="256">
        <f>AVERAGE('[5]2019 WCL '!G12,'[5]2018 WCL '!G12)</f>
        <v>700.5</v>
      </c>
      <c r="H12" s="256">
        <f>AVERAGE('[5]2019 WCL '!H12,'[5]2018 WCL '!H12)</f>
        <v>585.5</v>
      </c>
      <c r="I12" s="256">
        <f>AVERAGE('[5]2019 WCL '!I12,'[5]2018 WCL '!I12)</f>
        <v>201.5</v>
      </c>
      <c r="J12" s="256">
        <f>AVERAGE('[5]2019 WCL '!J12,'[5]2018 WCL '!J12)</f>
        <v>275.5</v>
      </c>
      <c r="K12" s="321">
        <f>AVERAGE('[5]2019 WCL '!K12,'[5]2018 WCL '!K12)</f>
        <v>394</v>
      </c>
      <c r="L12" s="233">
        <f>+D12+E12+F12+G12+H12+I12+J12+K12</f>
        <v>2940.5</v>
      </c>
      <c r="N12" s="232">
        <f t="shared" si="1"/>
        <v>447367.67</v>
      </c>
    </row>
    <row r="13" spans="2:16" s="129" customFormat="1" x14ac:dyDescent="0.2">
      <c r="B13" s="235" t="s">
        <v>25</v>
      </c>
      <c r="C13" s="234">
        <v>53.63</v>
      </c>
      <c r="D13" s="15">
        <f>AVERAGE('[5]2019 WCL '!D13,'[5]2018 WCL '!D13)</f>
        <v>365</v>
      </c>
      <c r="E13" s="256">
        <f>AVERAGE('[5]2019 WCL '!E13,'[5]2018 WCL '!E13)</f>
        <v>303.5</v>
      </c>
      <c r="F13" s="256">
        <f>AVERAGE('[5]2019 WCL '!F13,'[5]2018 WCL '!F13)</f>
        <v>303.5</v>
      </c>
      <c r="G13" s="256">
        <f>AVERAGE('[5]2019 WCL '!G13,'[5]2018 WCL '!G13)</f>
        <v>514</v>
      </c>
      <c r="H13" s="256">
        <f>AVERAGE('[5]2019 WCL '!H13,'[5]2018 WCL '!H13)</f>
        <v>554.5</v>
      </c>
      <c r="I13" s="256">
        <f>AVERAGE('[5]2019 WCL '!I13,'[5]2018 WCL '!I13)</f>
        <v>124.5</v>
      </c>
      <c r="J13" s="256">
        <f>AVERAGE('[5]2019 WCL '!J13,'[5]2018 WCL '!J13)</f>
        <v>304.5</v>
      </c>
      <c r="K13" s="321">
        <f>AVERAGE('[5]2019 WCL '!K13,'[5]2018 WCL '!K13)</f>
        <v>377</v>
      </c>
      <c r="L13" s="233">
        <f t="shared" ref="L13:L14" si="3">+D13+E13+F13+G13+H13+I13+J13+K13</f>
        <v>2846.5</v>
      </c>
      <c r="N13" s="232">
        <f t="shared" si="1"/>
        <v>152657.79500000001</v>
      </c>
    </row>
    <row r="14" spans="2:16" s="129" customFormat="1" x14ac:dyDescent="0.2">
      <c r="B14" s="235" t="s">
        <v>26</v>
      </c>
      <c r="C14" s="234">
        <v>46.44</v>
      </c>
      <c r="D14" s="15">
        <f>AVERAGE('[5]2019 WCL '!D14,'[5]2018 WCL '!D14)</f>
        <v>41</v>
      </c>
      <c r="E14" s="256">
        <f>AVERAGE('[5]2019 WCL '!E14,'[5]2018 WCL '!E14)</f>
        <v>37.5</v>
      </c>
      <c r="F14" s="256">
        <f>AVERAGE('[5]2019 WCL '!F14,'[5]2018 WCL '!F14)</f>
        <v>45</v>
      </c>
      <c r="G14" s="256">
        <f>AVERAGE('[5]2019 WCL '!G14,'[5]2018 WCL '!G14)</f>
        <v>120.5</v>
      </c>
      <c r="H14" s="256">
        <f>AVERAGE('[5]2019 WCL '!H14,'[5]2018 WCL '!H14)</f>
        <v>67.5</v>
      </c>
      <c r="I14" s="256">
        <f>AVERAGE('[5]2019 WCL '!I14,'[5]2018 WCL '!I14)</f>
        <v>32</v>
      </c>
      <c r="J14" s="256">
        <f>AVERAGE('[5]2019 WCL '!J14,'[5]2018 WCL '!J14)</f>
        <v>30.5</v>
      </c>
      <c r="K14" s="321">
        <f>AVERAGE('[5]2019 WCL '!K14,'[5]2018 WCL '!K14)</f>
        <v>41.5</v>
      </c>
      <c r="L14" s="233">
        <f t="shared" si="3"/>
        <v>415.5</v>
      </c>
      <c r="N14" s="232">
        <f t="shared" si="1"/>
        <v>19295.82</v>
      </c>
    </row>
    <row r="15" spans="2:16" s="129" customFormat="1" x14ac:dyDescent="0.2">
      <c r="B15" s="238" t="s">
        <v>27</v>
      </c>
      <c r="C15" s="237">
        <v>228.76</v>
      </c>
      <c r="D15" s="322">
        <f>AVERAGE('[5]2019 WCL '!D15,'[5]2018 WCL '!D15)</f>
        <v>57.5</v>
      </c>
      <c r="E15" s="258">
        <f>AVERAGE('[5]2019 WCL '!E15,'[5]2018 WCL '!E15)</f>
        <v>48.5</v>
      </c>
      <c r="F15" s="258">
        <f>AVERAGE('[5]2019 WCL '!F15,'[5]2018 WCL '!F15)</f>
        <v>83</v>
      </c>
      <c r="G15" s="258">
        <f>AVERAGE('[5]2019 WCL '!G15,'[5]2018 WCL '!G15)</f>
        <v>106</v>
      </c>
      <c r="H15" s="258">
        <f>AVERAGE('[5]2019 WCL '!H15,'[5]2018 WCL '!H15)</f>
        <v>83</v>
      </c>
      <c r="I15" s="258">
        <f>AVERAGE('[5]2019 WCL '!I15,'[5]2018 WCL '!I15)</f>
        <v>29.5</v>
      </c>
      <c r="J15" s="258">
        <f>AVERAGE('[5]2019 WCL '!J15,'[5]2018 WCL '!J15)</f>
        <v>63.5</v>
      </c>
      <c r="K15" s="323">
        <f>AVERAGE('[5]2019 WCL '!K15,'[5]2018 WCL '!K15)</f>
        <v>58.5</v>
      </c>
      <c r="L15" s="236">
        <f>+D15+E15+F15+G15+H15+I15+J15+K15</f>
        <v>529.5</v>
      </c>
      <c r="N15" s="232">
        <f t="shared" si="1"/>
        <v>121128.42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AVERAGE('[5]2019 WCL '!D16,'[5]2018 WCL '!D16)</f>
        <v>130</v>
      </c>
      <c r="E16" s="258">
        <f>AVERAGE('[5]2019 WCL '!E16,'[5]2018 WCL '!E16)</f>
        <v>142.5</v>
      </c>
      <c r="F16" s="258">
        <f>AVERAGE('[5]2019 WCL '!F16,'[5]2018 WCL '!F16)</f>
        <v>334.5</v>
      </c>
      <c r="G16" s="258">
        <f>AVERAGE('[5]2019 WCL '!G16,'[5]2018 WCL '!G16)</f>
        <v>378.5</v>
      </c>
      <c r="H16" s="258">
        <f>AVERAGE('[5]2019 WCL '!H16,'[5]2018 WCL '!H16)</f>
        <v>221</v>
      </c>
      <c r="I16" s="258">
        <f>AVERAGE('[5]2019 WCL '!I16,'[5]2018 WCL '!I16)</f>
        <v>88.5</v>
      </c>
      <c r="J16" s="258">
        <f>AVERAGE('[5]2019 WCL '!J16,'[5]2018 WCL '!J16)</f>
        <v>183</v>
      </c>
      <c r="K16" s="323">
        <f>AVERAGE('[5]2019 WCL '!K16,'[5]2018 WCL '!K16)</f>
        <v>184.5</v>
      </c>
      <c r="L16" s="236">
        <f t="shared" ref="L16:L17" si="4">+D16+E16+F16+G16+H16+I16+J16+K16</f>
        <v>1662.5</v>
      </c>
      <c r="N16" s="232">
        <f t="shared" si="1"/>
        <v>53233.250000000007</v>
      </c>
    </row>
    <row r="17" spans="2:15" s="129" customFormat="1" x14ac:dyDescent="0.2">
      <c r="B17" s="238" t="s">
        <v>29</v>
      </c>
      <c r="C17" s="237">
        <v>9.93</v>
      </c>
      <c r="D17" s="322">
        <f>AVERAGE('[5]2019 WCL '!D17,'[5]2018 WCL '!D17)</f>
        <v>374.5</v>
      </c>
      <c r="E17" s="258">
        <f>AVERAGE('[5]2019 WCL '!E17,'[5]2018 WCL '!E17)</f>
        <v>169.5</v>
      </c>
      <c r="F17" s="258">
        <f>AVERAGE('[5]2019 WCL '!F17,'[5]2018 WCL '!F17)</f>
        <v>343.5</v>
      </c>
      <c r="G17" s="258">
        <f>AVERAGE('[5]2019 WCL '!G17,'[5]2018 WCL '!G17)</f>
        <v>321.5</v>
      </c>
      <c r="H17" s="258">
        <f>AVERAGE('[5]2019 WCL '!H17,'[5]2018 WCL '!H17)</f>
        <v>457.5</v>
      </c>
      <c r="I17" s="258">
        <f>AVERAGE('[5]2019 WCL '!I17,'[5]2018 WCL '!I17)</f>
        <v>297.5</v>
      </c>
      <c r="J17" s="258">
        <f>AVERAGE('[5]2019 WCL '!J17,'[5]2018 WCL '!J17)</f>
        <v>660.5</v>
      </c>
      <c r="K17" s="323">
        <f>AVERAGE('[5]2019 WCL '!K17,'[5]2018 WCL '!K17)</f>
        <v>337.5</v>
      </c>
      <c r="L17" s="236">
        <f t="shared" si="4"/>
        <v>2962</v>
      </c>
      <c r="N17" s="232">
        <f t="shared" si="1"/>
        <v>29412.66</v>
      </c>
    </row>
    <row r="18" spans="2:15" x14ac:dyDescent="0.2">
      <c r="B18" s="235" t="s">
        <v>30</v>
      </c>
      <c r="C18" s="234">
        <v>106.6</v>
      </c>
      <c r="D18" s="15">
        <f>AVERAGE('[5]2019 WCL '!D18,'[5]2018 WCL '!D18)</f>
        <v>60.5</v>
      </c>
      <c r="E18" s="256">
        <f>AVERAGE('[5]2019 WCL '!E18,'[5]2018 WCL '!E18)</f>
        <v>147</v>
      </c>
      <c r="F18" s="256">
        <f>AVERAGE('[5]2019 WCL '!F18,'[5]2018 WCL '!F18)</f>
        <v>91.5</v>
      </c>
      <c r="G18" s="256">
        <f>AVERAGE('[5]2019 WCL '!G18,'[5]2018 WCL '!G18)</f>
        <v>320.5</v>
      </c>
      <c r="H18" s="256">
        <f>AVERAGE('[5]2019 WCL '!H18,'[5]2018 WCL '!H18)</f>
        <v>150</v>
      </c>
      <c r="I18" s="256">
        <f>AVERAGE('[5]2019 WCL '!I18,'[5]2018 WCL '!I18)</f>
        <v>34</v>
      </c>
      <c r="J18" s="256">
        <f>AVERAGE('[5]2019 WCL '!J18,'[5]2018 WCL '!J18)</f>
        <v>47.5</v>
      </c>
      <c r="K18" s="321">
        <f>AVERAGE('[5]2019 WCL '!K18,'[5]2018 WCL '!K18)</f>
        <v>39</v>
      </c>
      <c r="L18" s="233">
        <f>+D18+E18+F18+G18+H18+I18+J18+K18</f>
        <v>890</v>
      </c>
      <c r="N18" s="232">
        <f t="shared" si="1"/>
        <v>94874</v>
      </c>
    </row>
    <row r="19" spans="2:15" x14ac:dyDescent="0.2">
      <c r="B19" s="235" t="s">
        <v>31</v>
      </c>
      <c r="C19" s="234">
        <v>239.18</v>
      </c>
      <c r="D19" s="15">
        <f>AVERAGE('[5]2019 WCL '!D19,'[5]2018 WCL '!D19)</f>
        <v>149.5</v>
      </c>
      <c r="E19" s="256">
        <f>AVERAGE('[5]2019 WCL '!E19,'[5]2018 WCL '!E19)</f>
        <v>227.5</v>
      </c>
      <c r="F19" s="256">
        <f>AVERAGE('[5]2019 WCL '!F19,'[5]2018 WCL '!F19)</f>
        <v>103.5</v>
      </c>
      <c r="G19" s="256">
        <f>AVERAGE('[5]2019 WCL '!G19,'[5]2018 WCL '!G19)</f>
        <v>224.5</v>
      </c>
      <c r="H19" s="256">
        <f>AVERAGE('[5]2019 WCL '!H19,'[5]2018 WCL '!H19)</f>
        <v>244</v>
      </c>
      <c r="I19" s="256">
        <f>AVERAGE('[5]2019 WCL '!I19,'[5]2018 WCL '!I19)</f>
        <v>89</v>
      </c>
      <c r="J19" s="256">
        <f>AVERAGE('[5]2019 WCL '!J19,'[5]2018 WCL '!J19)</f>
        <v>121</v>
      </c>
      <c r="K19" s="321">
        <f>AVERAGE('[5]2019 WCL '!K19,'[5]2018 WCL '!K19)</f>
        <v>166</v>
      </c>
      <c r="L19" s="233">
        <f t="shared" ref="L19:L20" si="5">+D19+E19+F19+G19+H19+I19+J19+K19</f>
        <v>1325</v>
      </c>
      <c r="N19" s="232">
        <f t="shared" si="1"/>
        <v>316913.5</v>
      </c>
    </row>
    <row r="20" spans="2:15" x14ac:dyDescent="0.2">
      <c r="B20" s="235" t="s">
        <v>32</v>
      </c>
      <c r="C20" s="234">
        <v>30</v>
      </c>
      <c r="D20" s="15">
        <f>AVERAGE('[5]2019 WCL '!D20,'[5]2018 WCL '!D20)</f>
        <v>21.5</v>
      </c>
      <c r="E20" s="256">
        <f>AVERAGE('[5]2019 WCL '!E20,'[5]2018 WCL '!E20)</f>
        <v>46</v>
      </c>
      <c r="F20" s="256">
        <f>AVERAGE('[5]2019 WCL '!F20,'[5]2018 WCL '!F20)</f>
        <v>32.5</v>
      </c>
      <c r="G20" s="256">
        <f>AVERAGE('[5]2019 WCL '!G20,'[5]2018 WCL '!G20)</f>
        <v>60.5</v>
      </c>
      <c r="H20" s="256">
        <f>AVERAGE('[5]2019 WCL '!H20,'[5]2018 WCL '!H20)</f>
        <v>82</v>
      </c>
      <c r="I20" s="256">
        <f>AVERAGE('[5]2019 WCL '!I20,'[5]2018 WCL '!I20)</f>
        <v>13</v>
      </c>
      <c r="J20" s="256">
        <f>AVERAGE('[5]2019 WCL '!J20,'[5]2018 WCL '!J20)</f>
        <v>25.5</v>
      </c>
      <c r="K20" s="259">
        <f>AVERAGE('[5]2019 WCL '!K20,'[5]2018 WCL '!K20)</f>
        <v>33.5</v>
      </c>
      <c r="L20" s="233">
        <f t="shared" si="5"/>
        <v>314.5</v>
      </c>
      <c r="N20" s="232">
        <f t="shared" si="1"/>
        <v>9435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15710.5</v>
      </c>
      <c r="E22" s="222">
        <f t="shared" ref="E22:K22" si="6">SUM(E6:E20)</f>
        <v>15117</v>
      </c>
      <c r="F22" s="222">
        <f t="shared" si="6"/>
        <v>18656</v>
      </c>
      <c r="G22" s="222">
        <f t="shared" si="6"/>
        <v>24249.5</v>
      </c>
      <c r="H22" s="222">
        <f t="shared" si="6"/>
        <v>29366.5</v>
      </c>
      <c r="I22" s="222">
        <f t="shared" si="6"/>
        <v>11859.5</v>
      </c>
      <c r="J22" s="222">
        <f t="shared" si="6"/>
        <v>20514</v>
      </c>
      <c r="K22" s="222">
        <f t="shared" si="6"/>
        <v>18069</v>
      </c>
      <c r="L22" s="221">
        <f>+D22+E22+F22+G22+H22+I22+J22+K22</f>
        <v>153542</v>
      </c>
      <c r="N22" s="220">
        <f>SUM(N6:N21)</f>
        <v>4109952.5249999999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341962.87499999988</v>
      </c>
      <c r="E23" s="263">
        <f t="shared" si="7"/>
        <v>436354.005</v>
      </c>
      <c r="F23" s="263">
        <f t="shared" si="7"/>
        <v>406530.30500000005</v>
      </c>
      <c r="G23" s="263">
        <f t="shared" si="7"/>
        <v>892049.46999999986</v>
      </c>
      <c r="H23" s="263">
        <f t="shared" si="7"/>
        <v>878064.42999999982</v>
      </c>
      <c r="I23" s="263">
        <f t="shared" si="7"/>
        <v>241405.31999999995</v>
      </c>
      <c r="J23" s="263">
        <f t="shared" si="7"/>
        <v>453898.92</v>
      </c>
      <c r="K23" s="263">
        <f t="shared" si="7"/>
        <v>459687.20000000007</v>
      </c>
      <c r="L23" s="263">
        <f>SUM(D23:K23)</f>
        <v>4109952.5249999994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351626.5749999999</v>
      </c>
      <c r="E25" s="266">
        <f t="shared" ref="E25:K25" si="9">SUM(E23:E24)</f>
        <v>446017.70500000002</v>
      </c>
      <c r="F25" s="266">
        <f t="shared" si="9"/>
        <v>416194.00500000006</v>
      </c>
      <c r="G25" s="266">
        <f t="shared" si="9"/>
        <v>901713.16999999981</v>
      </c>
      <c r="H25" s="266">
        <f t="shared" si="9"/>
        <v>887728.12999999977</v>
      </c>
      <c r="I25" s="266">
        <f t="shared" si="9"/>
        <v>251069.01999999996</v>
      </c>
      <c r="J25" s="266">
        <f t="shared" si="9"/>
        <v>463562.62</v>
      </c>
      <c r="K25" s="266">
        <f t="shared" si="9"/>
        <v>469350.90000000008</v>
      </c>
      <c r="L25" s="266">
        <f>SUM(D25:K25)</f>
        <v>4187262.1249999995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-36693.425000000105</v>
      </c>
      <c r="E33" s="263">
        <f t="shared" ref="E33:K33" si="14">+E25-E32</f>
        <v>81747.705000000016</v>
      </c>
      <c r="F33" s="263">
        <f t="shared" si="14"/>
        <v>-31105.994999999937</v>
      </c>
      <c r="G33" s="263">
        <f t="shared" si="14"/>
        <v>108816.11999999976</v>
      </c>
      <c r="H33" s="263">
        <f t="shared" si="14"/>
        <v>53204.329999999842</v>
      </c>
      <c r="I33" s="263">
        <f t="shared" si="14"/>
        <v>-28893.180000000051</v>
      </c>
      <c r="J33" s="263">
        <f t="shared" si="14"/>
        <v>42389.319999999949</v>
      </c>
      <c r="K33" s="263">
        <f t="shared" si="14"/>
        <v>48177.600000000035</v>
      </c>
      <c r="L33" s="263">
        <f>SUM(D33:K33)</f>
        <v>237642.47499999951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5.4330434950556228</v>
      </c>
      <c r="E35" s="269">
        <f t="shared" si="15"/>
        <v>6.1220757267960577</v>
      </c>
      <c r="F35" s="269">
        <f t="shared" si="15"/>
        <v>6.5132082159624423</v>
      </c>
      <c r="G35" s="269">
        <f t="shared" si="15"/>
        <v>12.509625139858949</v>
      </c>
      <c r="H35" s="269">
        <f t="shared" si="15"/>
        <v>12.765049432982018</v>
      </c>
      <c r="I35" s="269">
        <f t="shared" si="15"/>
        <v>3.5871845556292952</v>
      </c>
      <c r="J35" s="269">
        <f t="shared" si="15"/>
        <v>6.6038747470459302</v>
      </c>
      <c r="K35" s="269">
        <f t="shared" si="15"/>
        <v>6.6863341052246197</v>
      </c>
      <c r="L35" s="276">
        <f>SUM(D35:K35)</f>
        <v>60.220395418554929</v>
      </c>
    </row>
    <row r="36" spans="1:15" x14ac:dyDescent="0.2">
      <c r="B36" s="274" t="s">
        <v>46</v>
      </c>
      <c r="C36" s="275"/>
      <c r="D36" s="277">
        <v>0.13300000000000001</v>
      </c>
      <c r="E36" s="324">
        <v>0.36</v>
      </c>
      <c r="F36" s="324">
        <v>0.29399999999999998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1.718</v>
      </c>
    </row>
    <row r="37" spans="1:15" x14ac:dyDescent="0.2">
      <c r="B37" s="274" t="s">
        <v>47</v>
      </c>
      <c r="C37" s="275"/>
      <c r="D37" s="280">
        <f t="shared" ref="D37:K37" si="16">SUM(D35:D36)</f>
        <v>5.5660434950556228</v>
      </c>
      <c r="E37" s="281">
        <f t="shared" si="16"/>
        <v>6.482075726796058</v>
      </c>
      <c r="F37" s="281">
        <f t="shared" si="16"/>
        <v>6.8072082159624419</v>
      </c>
      <c r="G37" s="281">
        <f t="shared" si="16"/>
        <v>12.908625139858948</v>
      </c>
      <c r="H37" s="281">
        <f t="shared" si="16"/>
        <v>13.031049432982018</v>
      </c>
      <c r="I37" s="281">
        <f t="shared" si="16"/>
        <v>3.5871845556292952</v>
      </c>
      <c r="J37" s="281">
        <f t="shared" si="16"/>
        <v>6.6038747470459302</v>
      </c>
      <c r="K37" s="281">
        <f t="shared" si="16"/>
        <v>6.9523341052246197</v>
      </c>
      <c r="L37" s="282">
        <f>+D37+E37+F37+G37+H37+I37+J37+K37</f>
        <v>61.938395418554933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117</v>
      </c>
      <c r="C40" s="287"/>
      <c r="D40" s="288">
        <f t="shared" ref="D40:K40" si="18">+D39-D37</f>
        <v>0.43395650494437721</v>
      </c>
      <c r="E40" s="289">
        <f t="shared" si="18"/>
        <v>-1.482075726796058</v>
      </c>
      <c r="F40" s="289">
        <f t="shared" si="18"/>
        <v>0.19279178403755814</v>
      </c>
      <c r="G40" s="289">
        <f t="shared" si="18"/>
        <v>-1.9086251398589482</v>
      </c>
      <c r="H40" s="289">
        <f t="shared" si="18"/>
        <v>-1.0310494329820177</v>
      </c>
      <c r="I40" s="289">
        <f t="shared" si="18"/>
        <v>0.41281544437070483</v>
      </c>
      <c r="J40" s="289">
        <f t="shared" si="18"/>
        <v>-0.60387474704593025</v>
      </c>
      <c r="K40" s="289">
        <f t="shared" si="18"/>
        <v>-0.9523341052246197</v>
      </c>
      <c r="L40" s="289">
        <f>SUM(D40:K40)</f>
        <v>-4.9383954185549337</v>
      </c>
    </row>
    <row r="41" spans="1:15" x14ac:dyDescent="0.2">
      <c r="A41" s="128"/>
      <c r="B41" s="290" t="s">
        <v>118</v>
      </c>
      <c r="C41" s="291"/>
      <c r="D41" s="292">
        <f t="shared" ref="D41:L41" si="19">D40/D39</f>
        <v>7.2326084157396206E-2</v>
      </c>
      <c r="E41" s="293">
        <f t="shared" si="19"/>
        <v>-0.2964151453592116</v>
      </c>
      <c r="F41" s="293">
        <f t="shared" si="19"/>
        <v>2.7541683433936877E-2</v>
      </c>
      <c r="G41" s="293">
        <f t="shared" si="19"/>
        <v>-0.17351137635081348</v>
      </c>
      <c r="H41" s="293">
        <f t="shared" si="19"/>
        <v>-8.5920786081834802E-2</v>
      </c>
      <c r="I41" s="293">
        <f t="shared" si="19"/>
        <v>0.10320386109267621</v>
      </c>
      <c r="J41" s="293">
        <f t="shared" si="19"/>
        <v>-0.10064579117432171</v>
      </c>
      <c r="K41" s="293">
        <f t="shared" si="19"/>
        <v>-0.15872235087076994</v>
      </c>
      <c r="L41" s="293">
        <f t="shared" si="19"/>
        <v>-8.6638516114998843E-2</v>
      </c>
    </row>
    <row r="42" spans="1:15" x14ac:dyDescent="0.2">
      <c r="B42" s="190" t="s">
        <v>119</v>
      </c>
      <c r="C42" s="189"/>
      <c r="D42" s="188">
        <v>0.41</v>
      </c>
      <c r="E42" s="187">
        <v>-1.39</v>
      </c>
      <c r="F42" s="187">
        <v>-7.0000000000000007E-2</v>
      </c>
      <c r="G42" s="187">
        <v>-1.79</v>
      </c>
      <c r="H42" s="187">
        <v>-2.6</v>
      </c>
      <c r="I42" s="187">
        <v>0.24</v>
      </c>
      <c r="J42" s="187">
        <v>-0.51</v>
      </c>
      <c r="K42" s="187">
        <v>-1.22</v>
      </c>
      <c r="L42" s="187">
        <v>-6.94</v>
      </c>
    </row>
    <row r="44" spans="1:15" ht="15.75" thickBot="1" x14ac:dyDescent="0.3">
      <c r="C44" s="352" t="s">
        <v>104</v>
      </c>
      <c r="D44" s="353"/>
      <c r="E44" s="353"/>
      <c r="F44" s="353"/>
      <c r="G44" s="353"/>
      <c r="H44" s="353"/>
      <c r="I44" s="353"/>
      <c r="J44" s="353"/>
      <c r="K44" s="353"/>
      <c r="L44" s="35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5" t="s">
        <v>120</v>
      </c>
      <c r="D46" s="326">
        <f t="shared" ref="D46:K46" si="20">D37</f>
        <v>5.5660434950556228</v>
      </c>
      <c r="E46" s="326">
        <f t="shared" si="20"/>
        <v>6.482075726796058</v>
      </c>
      <c r="F46" s="327">
        <f t="shared" si="20"/>
        <v>6.8072082159624419</v>
      </c>
      <c r="G46" s="327">
        <f t="shared" si="20"/>
        <v>12.908625139858948</v>
      </c>
      <c r="H46" s="326">
        <f t="shared" si="20"/>
        <v>13.031049432982018</v>
      </c>
      <c r="I46" s="326">
        <f t="shared" si="20"/>
        <v>3.5871845556292952</v>
      </c>
      <c r="J46" s="327">
        <f t="shared" si="20"/>
        <v>6.6038747470459302</v>
      </c>
      <c r="K46" s="327">
        <f t="shared" si="20"/>
        <v>6.9523341052246197</v>
      </c>
      <c r="L46" s="328">
        <f>SUM(D46:K46)</f>
        <v>61.938395418554933</v>
      </c>
    </row>
    <row r="47" spans="1:15" x14ac:dyDescent="0.2">
      <c r="C47" s="329" t="s">
        <v>106</v>
      </c>
      <c r="D47" s="330">
        <v>5.59</v>
      </c>
      <c r="E47" s="330">
        <v>6.39</v>
      </c>
      <c r="F47" s="331">
        <v>7.07</v>
      </c>
      <c r="G47" s="331">
        <v>12.79</v>
      </c>
      <c r="H47" s="330">
        <v>13.6</v>
      </c>
      <c r="I47" s="330">
        <v>3.76</v>
      </c>
      <c r="J47" s="331">
        <v>6.51</v>
      </c>
      <c r="K47" s="331">
        <v>7.22</v>
      </c>
      <c r="L47" s="332">
        <f>SUM(D47:K47)+0.01</f>
        <v>62.939999999999991</v>
      </c>
    </row>
    <row r="48" spans="1:15" x14ac:dyDescent="0.2">
      <c r="C48" s="302" t="s">
        <v>107</v>
      </c>
      <c r="D48" s="303">
        <v>5.78</v>
      </c>
      <c r="E48" s="303">
        <v>6.42</v>
      </c>
      <c r="F48" s="304">
        <v>7.03</v>
      </c>
      <c r="G48" s="304">
        <v>12.77</v>
      </c>
      <c r="H48" s="303">
        <v>14.06</v>
      </c>
      <c r="I48" s="303">
        <v>3.92</v>
      </c>
      <c r="J48" s="304">
        <v>6.53</v>
      </c>
      <c r="K48" s="304">
        <v>7.8</v>
      </c>
      <c r="L48" s="305">
        <f t="shared" ref="L48:L51" si="21">SUM(D48:K48)</f>
        <v>64.31</v>
      </c>
    </row>
    <row r="49" spans="2:14" x14ac:dyDescent="0.2">
      <c r="C49" s="302" t="s">
        <v>108</v>
      </c>
      <c r="D49" s="303">
        <v>6.27</v>
      </c>
      <c r="E49" s="303">
        <v>6.17</v>
      </c>
      <c r="F49" s="304">
        <v>7.15</v>
      </c>
      <c r="G49" s="304">
        <v>12.28</v>
      </c>
      <c r="H49" s="303">
        <v>14.11</v>
      </c>
      <c r="I49" s="303">
        <v>4.2699999999999996</v>
      </c>
      <c r="J49" s="304">
        <v>7.42</v>
      </c>
      <c r="K49" s="304">
        <v>8.25</v>
      </c>
      <c r="L49" s="305">
        <f t="shared" si="21"/>
        <v>65.92</v>
      </c>
    </row>
    <row r="50" spans="2:14" x14ac:dyDescent="0.2">
      <c r="C50" s="302" t="s">
        <v>109</v>
      </c>
      <c r="D50" s="303">
        <v>6.53</v>
      </c>
      <c r="E50" s="303">
        <v>6.27</v>
      </c>
      <c r="F50" s="304">
        <v>7.27</v>
      </c>
      <c r="G50" s="304">
        <v>11.87</v>
      </c>
      <c r="H50" s="303">
        <v>13.31</v>
      </c>
      <c r="I50" s="303">
        <v>4.5999999999999996</v>
      </c>
      <c r="J50" s="304">
        <v>8.27</v>
      </c>
      <c r="K50" s="304">
        <v>8.1999999999999993</v>
      </c>
      <c r="L50" s="305">
        <f t="shared" si="21"/>
        <v>66.320000000000007</v>
      </c>
    </row>
    <row r="51" spans="2:14" x14ac:dyDescent="0.2">
      <c r="C51" s="302" t="s">
        <v>110</v>
      </c>
      <c r="D51" s="303">
        <v>6.35</v>
      </c>
      <c r="E51" s="303">
        <v>6.74</v>
      </c>
      <c r="F51" s="304">
        <v>7.14</v>
      </c>
      <c r="G51" s="304">
        <v>11.72</v>
      </c>
      <c r="H51" s="303">
        <v>12.57</v>
      </c>
      <c r="I51" s="303">
        <v>4.63</v>
      </c>
      <c r="J51" s="304">
        <v>7.98</v>
      </c>
      <c r="K51" s="304">
        <v>7.65</v>
      </c>
      <c r="L51" s="305">
        <f t="shared" si="21"/>
        <v>64.780000000000015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74" t="s">
        <v>111</v>
      </c>
      <c r="C58" s="306">
        <v>9.4E-2</v>
      </c>
      <c r="E58" s="177" t="s">
        <v>121</v>
      </c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0.36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2.8000000000000001E-2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124</v>
      </c>
      <c r="C64" s="168">
        <v>0.13300000000000001</v>
      </c>
    </row>
    <row r="65" spans="2:12" x14ac:dyDescent="0.2">
      <c r="C65" s="151">
        <f>SUM(C62:C64)</f>
        <v>0.29400000000000004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1.718</v>
      </c>
    </row>
    <row r="84" spans="2:12" ht="13.5" thickBot="1" x14ac:dyDescent="0.25">
      <c r="B84" s="310"/>
      <c r="C84" s="310"/>
    </row>
    <row r="85" spans="2:12" ht="15.75" thickBot="1" x14ac:dyDescent="0.3">
      <c r="B85" s="352" t="s">
        <v>125</v>
      </c>
      <c r="C85" s="35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/>
    </row>
    <row r="97" spans="2:2" x14ac:dyDescent="0.2">
      <c r="B97" s="174"/>
    </row>
    <row r="99" spans="2:2" x14ac:dyDescent="0.2">
      <c r="B99" s="129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"/>
  <sheetViews>
    <sheetView tabSelected="1" zoomScale="120" zoomScaleNormal="120" zoomScaleSheetLayoutView="100" workbookViewId="0">
      <selection activeCell="S12" sqref="S12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N1" s="320" t="s">
        <v>127</v>
      </c>
      <c r="P1" s="250" t="s">
        <v>98</v>
      </c>
    </row>
    <row r="2" spans="2:16" x14ac:dyDescent="0.2">
      <c r="B2" s="350" t="s">
        <v>128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P2" s="251"/>
    </row>
    <row r="3" spans="2:16" ht="14.45" customHeight="1" thickBot="1" x14ac:dyDescent="0.25">
      <c r="B3" s="351" t="s">
        <v>129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P3" s="252">
        <v>1</v>
      </c>
    </row>
    <row r="4" spans="2:16" ht="15.75" thickBot="1" x14ac:dyDescent="0.4">
      <c r="B4" s="249"/>
      <c r="C4" s="248"/>
      <c r="D4" s="346" t="s">
        <v>3</v>
      </c>
      <c r="E4" s="347"/>
      <c r="F4" s="346" t="s">
        <v>4</v>
      </c>
      <c r="G4" s="347"/>
      <c r="H4" s="346" t="s">
        <v>5</v>
      </c>
      <c r="I4" s="347"/>
      <c r="J4" s="346" t="s">
        <v>6</v>
      </c>
      <c r="K4" s="34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AVERAGE('[6]2019 WCL '!D6,'[6]2020 WCL '!D6)</f>
        <v>515</v>
      </c>
      <c r="E6" s="253">
        <f>AVERAGE('[6]2019 WCL '!E6,'[6]2020 WCL '!E6)</f>
        <v>724.5</v>
      </c>
      <c r="F6" s="253">
        <f>AVERAGE('[6]2019 WCL '!F6,'[6]2020 WCL '!F6)</f>
        <v>549.5</v>
      </c>
      <c r="G6" s="253">
        <f>AVERAGE('[6]2019 WCL '!G6,'[6]2020 WCL '!G6)</f>
        <v>1895</v>
      </c>
      <c r="H6" s="253">
        <f>AVERAGE('[6]2019 WCL '!H6,'[6]2020 WCL '!H6)</f>
        <v>1961</v>
      </c>
      <c r="I6" s="253">
        <f>AVERAGE('[6]2019 WCL '!I6,'[6]2020 WCL '!I6)</f>
        <v>303</v>
      </c>
      <c r="J6" s="253">
        <f>AVERAGE('[6]2019 WCL '!J6,'[6]2020 WCL '!J6)</f>
        <v>712</v>
      </c>
      <c r="K6" s="254">
        <f>AVERAGE('[6]2019 WCL '!K6,'[6]2020 WCL '!K6)</f>
        <v>899.5</v>
      </c>
      <c r="L6" s="233">
        <f>+D6+E6+F6+G6+H6+I6+J6+K6</f>
        <v>7559.5</v>
      </c>
      <c r="N6" s="232">
        <f>C6*L6</f>
        <v>1370461.7549999999</v>
      </c>
    </row>
    <row r="7" spans="2:16" s="129" customFormat="1" x14ac:dyDescent="0.2">
      <c r="B7" s="235" t="s">
        <v>19</v>
      </c>
      <c r="C7" s="234">
        <v>26.48</v>
      </c>
      <c r="D7" s="15">
        <f>AVERAGE('[6]2019 WCL '!D7,'[6]2020 WCL '!D7)</f>
        <v>2446</v>
      </c>
      <c r="E7" s="256">
        <f>AVERAGE('[6]2019 WCL '!E7,'[6]2020 WCL '!E7)</f>
        <v>1905.5</v>
      </c>
      <c r="F7" s="256">
        <f>AVERAGE('[6]2019 WCL '!F7,'[6]2020 WCL '!F7)</f>
        <v>2388.5</v>
      </c>
      <c r="G7" s="256">
        <f>AVERAGE('[6]2019 WCL '!G7,'[6]2020 WCL '!G7)</f>
        <v>3483</v>
      </c>
      <c r="H7" s="256">
        <f>AVERAGE('[6]2019 WCL '!H7,'[6]2020 WCL '!H7)</f>
        <v>3992.5</v>
      </c>
      <c r="I7" s="256">
        <f>AVERAGE('[6]2019 WCL '!I7,'[6]2020 WCL '!I7)</f>
        <v>1601.5</v>
      </c>
      <c r="J7" s="256">
        <f>AVERAGE('[6]2019 WCL '!J7,'[6]2020 WCL '!J7)</f>
        <v>2983</v>
      </c>
      <c r="K7" s="321">
        <f>AVERAGE('[6]2019 WCL '!K7,'[6]2020 WCL '!K7)</f>
        <v>1975</v>
      </c>
      <c r="L7" s="233">
        <f t="shared" ref="L7:L8" si="0">+D7+E7+F7+G7+H7+I7+J7+K7</f>
        <v>20775</v>
      </c>
      <c r="N7" s="232">
        <f t="shared" ref="N7:N20" si="1">C7*L7</f>
        <v>550122</v>
      </c>
    </row>
    <row r="8" spans="2:16" s="129" customFormat="1" x14ac:dyDescent="0.2">
      <c r="B8" s="235" t="s">
        <v>20</v>
      </c>
      <c r="C8" s="234">
        <v>0.37</v>
      </c>
      <c r="D8" s="15">
        <f>AVERAGE('[6]2019 WCL '!D8,'[6]2020 WCL '!D8)</f>
        <v>8810.5</v>
      </c>
      <c r="E8" s="256">
        <f>AVERAGE('[6]2019 WCL '!E8,'[6]2020 WCL '!E8)</f>
        <v>8583.5</v>
      </c>
      <c r="F8" s="256">
        <f>AVERAGE('[6]2019 WCL '!F8,'[6]2020 WCL '!F8)</f>
        <v>12007.5</v>
      </c>
      <c r="G8" s="256">
        <f>AVERAGE('[6]2019 WCL '!G8,'[6]2020 WCL '!G8)</f>
        <v>12229</v>
      </c>
      <c r="H8" s="256">
        <f>AVERAGE('[6]2019 WCL '!H8,'[6]2020 WCL '!H8)</f>
        <v>16213</v>
      </c>
      <c r="I8" s="256">
        <f>AVERAGE('[6]2019 WCL '!I8,'[6]2020 WCL '!I8)</f>
        <v>8114</v>
      </c>
      <c r="J8" s="256">
        <f>AVERAGE('[6]2019 WCL '!J8,'[6]2020 WCL '!J8)</f>
        <v>11241</v>
      </c>
      <c r="K8" s="321">
        <f>AVERAGE('[6]2019 WCL '!K8,'[6]2020 WCL '!K8)</f>
        <v>10589.5</v>
      </c>
      <c r="L8" s="233">
        <f t="shared" si="0"/>
        <v>87788</v>
      </c>
      <c r="N8" s="232">
        <f t="shared" si="1"/>
        <v>32481.56</v>
      </c>
    </row>
    <row r="9" spans="2:16" s="129" customFormat="1" x14ac:dyDescent="0.2">
      <c r="B9" s="238" t="s">
        <v>21</v>
      </c>
      <c r="C9" s="237">
        <v>671.05</v>
      </c>
      <c r="D9" s="322">
        <f>AVERAGE('[6]2019 WCL '!D9,'[6]2020 WCL '!D9)</f>
        <v>24.5</v>
      </c>
      <c r="E9" s="258">
        <f>AVERAGE('[6]2019 WCL '!E9,'[6]2020 WCL '!E9)</f>
        <v>43.5</v>
      </c>
      <c r="F9" s="258">
        <f>AVERAGE('[6]2019 WCL '!F9,'[6]2020 WCL '!F9)</f>
        <v>40.5</v>
      </c>
      <c r="G9" s="258">
        <f>AVERAGE('[6]2019 WCL '!G9,'[6]2020 WCL '!G9)</f>
        <v>131.5</v>
      </c>
      <c r="H9" s="258">
        <f>AVERAGE('[6]2019 WCL '!H9,'[6]2020 WCL '!H9)</f>
        <v>100</v>
      </c>
      <c r="I9" s="258">
        <f>AVERAGE('[6]2019 WCL '!I9,'[6]2020 WCL '!I9)</f>
        <v>42.5</v>
      </c>
      <c r="J9" s="258">
        <f>AVERAGE('[6]2019 WCL '!J9,'[6]2020 WCL '!J9)</f>
        <v>62</v>
      </c>
      <c r="K9" s="323">
        <f>AVERAGE('[6]2019 WCL '!K9,'[6]2020 WCL '!K9)</f>
        <v>49.5</v>
      </c>
      <c r="L9" s="236">
        <f>+D9+E9+F9+G9+H9+I9+J9+K9</f>
        <v>494</v>
      </c>
      <c r="N9" s="232">
        <f t="shared" si="1"/>
        <v>331498.69999999995</v>
      </c>
    </row>
    <row r="10" spans="2:16" s="129" customFormat="1" x14ac:dyDescent="0.2">
      <c r="B10" s="238" t="s">
        <v>22</v>
      </c>
      <c r="C10" s="239">
        <v>54.86</v>
      </c>
      <c r="D10" s="322">
        <f>AVERAGE('[6]2019 WCL '!D10,'[6]2020 WCL '!D10)</f>
        <v>776.5</v>
      </c>
      <c r="E10" s="258">
        <f>AVERAGE('[6]2019 WCL '!E10,'[6]2020 WCL '!E10)</f>
        <v>1085</v>
      </c>
      <c r="F10" s="258">
        <f>AVERAGE('[6]2019 WCL '!F10,'[6]2020 WCL '!F10)</f>
        <v>1017.5</v>
      </c>
      <c r="G10" s="258">
        <f>AVERAGE('[6]2019 WCL '!G10,'[6]2020 WCL '!G10)</f>
        <v>1926.5</v>
      </c>
      <c r="H10" s="258">
        <f>AVERAGE('[6]2019 WCL '!H10,'[6]2020 WCL '!H10)</f>
        <v>1515.5</v>
      </c>
      <c r="I10" s="258">
        <f>AVERAGE('[6]2019 WCL '!I10,'[6]2020 WCL '!I10)</f>
        <v>439</v>
      </c>
      <c r="J10" s="258">
        <f>AVERAGE('[6]2019 WCL '!J10,'[6]2020 WCL '!J10)</f>
        <v>778</v>
      </c>
      <c r="K10" s="323">
        <f>AVERAGE('[6]2019 WCL '!K10,'[6]2020 WCL '!K10)</f>
        <v>914</v>
      </c>
      <c r="L10" s="236">
        <f t="shared" ref="L10:L11" si="2">+D10+E10+F10+G10+H10+I10+J10+K10</f>
        <v>8452</v>
      </c>
      <c r="N10" s="232">
        <f t="shared" si="1"/>
        <v>463676.72</v>
      </c>
    </row>
    <row r="11" spans="2:16" s="129" customFormat="1" x14ac:dyDescent="0.2">
      <c r="B11" s="238" t="s">
        <v>23</v>
      </c>
      <c r="C11" s="237">
        <v>6.65</v>
      </c>
      <c r="D11" s="322">
        <f>AVERAGE('[6]2019 WCL '!D11,'[6]2020 WCL '!D11)</f>
        <v>1001.5</v>
      </c>
      <c r="E11" s="258">
        <f>AVERAGE('[6]2019 WCL '!E11,'[6]2020 WCL '!E11)</f>
        <v>1668.5</v>
      </c>
      <c r="F11" s="258">
        <f>AVERAGE('[6]2019 WCL '!F11,'[6]2020 WCL '!F11)</f>
        <v>1215.5</v>
      </c>
      <c r="G11" s="258">
        <f>AVERAGE('[6]2019 WCL '!G11,'[6]2020 WCL '!G11)</f>
        <v>2655.5</v>
      </c>
      <c r="H11" s="258">
        <f>AVERAGE('[6]2019 WCL '!H11,'[6]2020 WCL '!H11)</f>
        <v>2616.5</v>
      </c>
      <c r="I11" s="258">
        <f>AVERAGE('[6]2019 WCL '!I11,'[6]2020 WCL '!I11)</f>
        <v>846.5</v>
      </c>
      <c r="J11" s="258">
        <f>AVERAGE('[6]2019 WCL '!J11,'[6]2020 WCL '!J11)</f>
        <v>1429</v>
      </c>
      <c r="K11" s="323">
        <f>AVERAGE('[6]2019 WCL '!K11,'[6]2020 WCL '!K11)</f>
        <v>1609.5</v>
      </c>
      <c r="L11" s="236">
        <f t="shared" si="2"/>
        <v>13042.5</v>
      </c>
      <c r="N11" s="232">
        <f t="shared" si="1"/>
        <v>86732.625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AVERAGE('[6]2019 WCL '!D12,'[6]2020 WCL '!D12)</f>
        <v>172.5</v>
      </c>
      <c r="E12" s="256">
        <f>AVERAGE('[6]2019 WCL '!E12,'[6]2020 WCL '!E12)</f>
        <v>274</v>
      </c>
      <c r="F12" s="256">
        <f>AVERAGE('[6]2019 WCL '!F12,'[6]2020 WCL '!F12)</f>
        <v>269.5</v>
      </c>
      <c r="G12" s="256">
        <f>AVERAGE('[6]2019 WCL '!G12,'[6]2020 WCL '!G12)</f>
        <v>703</v>
      </c>
      <c r="H12" s="256">
        <f>AVERAGE('[6]2019 WCL '!H12,'[6]2020 WCL '!H12)</f>
        <v>565</v>
      </c>
      <c r="I12" s="256">
        <f>AVERAGE('[6]2019 WCL '!I12,'[6]2020 WCL '!I12)</f>
        <v>200.5</v>
      </c>
      <c r="J12" s="256">
        <f>AVERAGE('[6]2019 WCL '!J12,'[6]2020 WCL '!J12)</f>
        <v>246</v>
      </c>
      <c r="K12" s="321">
        <f>AVERAGE('[6]2019 WCL '!K12,'[6]2020 WCL '!K12)</f>
        <v>404</v>
      </c>
      <c r="L12" s="233">
        <f>+D12+E12+F12+G12+H12+I12+J12+K12</f>
        <v>2834.5</v>
      </c>
      <c r="N12" s="232">
        <f t="shared" si="1"/>
        <v>431240.82999999996</v>
      </c>
    </row>
    <row r="13" spans="2:16" s="129" customFormat="1" x14ac:dyDescent="0.2">
      <c r="B13" s="235" t="s">
        <v>25</v>
      </c>
      <c r="C13" s="234">
        <v>53.63</v>
      </c>
      <c r="D13" s="15">
        <f>AVERAGE('[6]2019 WCL '!D13,'[6]2020 WCL '!D13)</f>
        <v>310.5</v>
      </c>
      <c r="E13" s="256">
        <f>AVERAGE('[6]2019 WCL '!E13,'[6]2020 WCL '!E13)</f>
        <v>293.5</v>
      </c>
      <c r="F13" s="256">
        <f>AVERAGE('[6]2019 WCL '!F13,'[6]2020 WCL '!F13)</f>
        <v>301</v>
      </c>
      <c r="G13" s="256">
        <f>AVERAGE('[6]2019 WCL '!G13,'[6]2020 WCL '!G13)</f>
        <v>567.5</v>
      </c>
      <c r="H13" s="256">
        <f>AVERAGE('[6]2019 WCL '!H13,'[6]2020 WCL '!H13)</f>
        <v>487.5</v>
      </c>
      <c r="I13" s="256">
        <f>AVERAGE('[6]2019 WCL '!I13,'[6]2020 WCL '!I13)</f>
        <v>125.5</v>
      </c>
      <c r="J13" s="256">
        <f>AVERAGE('[6]2019 WCL '!J13,'[6]2020 WCL '!J13)</f>
        <v>270.5</v>
      </c>
      <c r="K13" s="321">
        <f>AVERAGE('[6]2019 WCL '!K13,'[6]2020 WCL '!K13)</f>
        <v>358</v>
      </c>
      <c r="L13" s="233">
        <f t="shared" ref="L13:L14" si="3">+D13+E13+F13+G13+H13+I13+J13+K13</f>
        <v>2714</v>
      </c>
      <c r="N13" s="232">
        <f t="shared" si="1"/>
        <v>145551.82</v>
      </c>
    </row>
    <row r="14" spans="2:16" s="129" customFormat="1" x14ac:dyDescent="0.2">
      <c r="B14" s="235" t="s">
        <v>26</v>
      </c>
      <c r="C14" s="234">
        <v>46.44</v>
      </c>
      <c r="D14" s="15">
        <f>AVERAGE('[6]2019 WCL '!D14,'[6]2020 WCL '!D14)</f>
        <v>34.5</v>
      </c>
      <c r="E14" s="256">
        <f>AVERAGE('[6]2019 WCL '!E14,'[6]2020 WCL '!E14)</f>
        <v>46</v>
      </c>
      <c r="F14" s="256">
        <f>AVERAGE('[6]2019 WCL '!F14,'[6]2020 WCL '!F14)</f>
        <v>39.5</v>
      </c>
      <c r="G14" s="256">
        <f>AVERAGE('[6]2019 WCL '!G14,'[6]2020 WCL '!G14)</f>
        <v>100.5</v>
      </c>
      <c r="H14" s="256">
        <f>AVERAGE('[6]2019 WCL '!H14,'[6]2020 WCL '!H14)</f>
        <v>76</v>
      </c>
      <c r="I14" s="256">
        <f>AVERAGE('[6]2019 WCL '!I14,'[6]2020 WCL '!I14)</f>
        <v>25</v>
      </c>
      <c r="J14" s="256">
        <f>AVERAGE('[6]2019 WCL '!J14,'[6]2020 WCL '!J14)</f>
        <v>32.5</v>
      </c>
      <c r="K14" s="321">
        <f>AVERAGE('[6]2019 WCL '!K14,'[6]2020 WCL '!K14)</f>
        <v>40</v>
      </c>
      <c r="L14" s="233">
        <f t="shared" si="3"/>
        <v>394</v>
      </c>
      <c r="N14" s="232">
        <f t="shared" si="1"/>
        <v>18297.36</v>
      </c>
    </row>
    <row r="15" spans="2:16" s="129" customFormat="1" x14ac:dyDescent="0.2">
      <c r="B15" s="238" t="s">
        <v>27</v>
      </c>
      <c r="C15" s="237">
        <v>228.76</v>
      </c>
      <c r="D15" s="322">
        <f>AVERAGE('[6]2019 WCL '!D15,'[6]2020 WCL '!D15)</f>
        <v>44</v>
      </c>
      <c r="E15" s="258">
        <f>AVERAGE('[6]2019 WCL '!E15,'[6]2020 WCL '!E15)</f>
        <v>45.5</v>
      </c>
      <c r="F15" s="258">
        <f>AVERAGE('[6]2019 WCL '!F15,'[6]2020 WCL '!F15)</f>
        <v>77</v>
      </c>
      <c r="G15" s="258">
        <f>AVERAGE('[6]2019 WCL '!G15,'[6]2020 WCL '!G15)</f>
        <v>106.5</v>
      </c>
      <c r="H15" s="258">
        <f>AVERAGE('[6]2019 WCL '!H15,'[6]2020 WCL '!H15)</f>
        <v>84</v>
      </c>
      <c r="I15" s="258">
        <f>AVERAGE('[6]2019 WCL '!I15,'[6]2020 WCL '!I15)</f>
        <v>25.5</v>
      </c>
      <c r="J15" s="258">
        <f>AVERAGE('[6]2019 WCL '!J15,'[6]2020 WCL '!J15)</f>
        <v>63.5</v>
      </c>
      <c r="K15" s="323">
        <f>AVERAGE('[6]2019 WCL '!K15,'[6]2020 WCL '!K15)</f>
        <v>60</v>
      </c>
      <c r="L15" s="236">
        <f>+D15+E15+F15+G15+H15+I15+J15+K15</f>
        <v>506</v>
      </c>
      <c r="N15" s="232">
        <f t="shared" si="1"/>
        <v>115752.56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AVERAGE('[6]2019 WCL '!D16,'[6]2020 WCL '!D16)</f>
        <v>106.5</v>
      </c>
      <c r="E16" s="258">
        <f>AVERAGE('[6]2019 WCL '!E16,'[6]2020 WCL '!E16)</f>
        <v>132.5</v>
      </c>
      <c r="F16" s="258">
        <f>AVERAGE('[6]2019 WCL '!F16,'[6]2020 WCL '!F16)</f>
        <v>259.5</v>
      </c>
      <c r="G16" s="258">
        <f>AVERAGE('[6]2019 WCL '!G16,'[6]2020 WCL '!G16)</f>
        <v>351.5</v>
      </c>
      <c r="H16" s="258">
        <f>AVERAGE('[6]2019 WCL '!H16,'[6]2020 WCL '!H16)</f>
        <v>194.5</v>
      </c>
      <c r="I16" s="258">
        <f>AVERAGE('[6]2019 WCL '!I16,'[6]2020 WCL '!I16)</f>
        <v>84</v>
      </c>
      <c r="J16" s="258">
        <f>AVERAGE('[6]2019 WCL '!J16,'[6]2020 WCL '!J16)</f>
        <v>171.5</v>
      </c>
      <c r="K16" s="323">
        <f>AVERAGE('[6]2019 WCL '!K16,'[6]2020 WCL '!K16)</f>
        <v>146</v>
      </c>
      <c r="L16" s="236">
        <f t="shared" ref="L16:L17" si="4">+D16+E16+F16+G16+H16+I16+J16+K16</f>
        <v>1446</v>
      </c>
      <c r="N16" s="232">
        <f t="shared" si="1"/>
        <v>46300.920000000006</v>
      </c>
    </row>
    <row r="17" spans="2:15" s="129" customFormat="1" x14ac:dyDescent="0.2">
      <c r="B17" s="238" t="s">
        <v>29</v>
      </c>
      <c r="C17" s="237">
        <v>9.93</v>
      </c>
      <c r="D17" s="322">
        <f>AVERAGE('[6]2019 WCL '!D17,'[6]2020 WCL '!D17)</f>
        <v>359.5</v>
      </c>
      <c r="E17" s="258">
        <f>AVERAGE('[6]2019 WCL '!E17,'[6]2020 WCL '!E17)</f>
        <v>163</v>
      </c>
      <c r="F17" s="258">
        <f>AVERAGE('[6]2019 WCL '!F17,'[6]2020 WCL '!F17)</f>
        <v>399.5</v>
      </c>
      <c r="G17" s="258">
        <f>AVERAGE('[6]2019 WCL '!G17,'[6]2020 WCL '!G17)</f>
        <v>352.5</v>
      </c>
      <c r="H17" s="258">
        <f>AVERAGE('[6]2019 WCL '!H17,'[6]2020 WCL '!H17)</f>
        <v>490.5</v>
      </c>
      <c r="I17" s="258">
        <f>AVERAGE('[6]2019 WCL '!I17,'[6]2020 WCL '!I17)</f>
        <v>292</v>
      </c>
      <c r="J17" s="258">
        <f>AVERAGE('[6]2019 WCL '!J17,'[6]2020 WCL '!J17)</f>
        <v>618.5</v>
      </c>
      <c r="K17" s="323">
        <f>AVERAGE('[6]2019 WCL '!K17,'[6]2020 WCL '!K17)</f>
        <v>358</v>
      </c>
      <c r="L17" s="236">
        <f t="shared" si="4"/>
        <v>3033.5</v>
      </c>
      <c r="N17" s="232">
        <f t="shared" si="1"/>
        <v>30122.654999999999</v>
      </c>
    </row>
    <row r="18" spans="2:15" x14ac:dyDescent="0.2">
      <c r="B18" s="235" t="s">
        <v>30</v>
      </c>
      <c r="C18" s="234">
        <v>106.6</v>
      </c>
      <c r="D18" s="15">
        <f>AVERAGE('[6]2019 WCL '!D18,'[6]2020 WCL '!D18)</f>
        <v>56</v>
      </c>
      <c r="E18" s="256">
        <f>AVERAGE('[6]2019 WCL '!E18,'[6]2020 WCL '!E18)</f>
        <v>152.5</v>
      </c>
      <c r="F18" s="256">
        <f>AVERAGE('[6]2019 WCL '!F18,'[6]2020 WCL '!F18)</f>
        <v>68.5</v>
      </c>
      <c r="G18" s="256">
        <f>AVERAGE('[6]2019 WCL '!G18,'[6]2020 WCL '!G18)</f>
        <v>288.5</v>
      </c>
      <c r="H18" s="256">
        <f>AVERAGE('[6]2019 WCL '!H18,'[6]2020 WCL '!H18)</f>
        <v>134.5</v>
      </c>
      <c r="I18" s="256">
        <f>AVERAGE('[6]2019 WCL '!I18,'[6]2020 WCL '!I18)</f>
        <v>29.5</v>
      </c>
      <c r="J18" s="256">
        <f>AVERAGE('[6]2019 WCL '!J18,'[6]2020 WCL '!J18)</f>
        <v>42</v>
      </c>
      <c r="K18" s="321">
        <f>AVERAGE('[6]2019 WCL '!K18,'[6]2020 WCL '!K18)</f>
        <v>31</v>
      </c>
      <c r="L18" s="233">
        <f>+D18+E18+F18+G18+H18+I18+J18+K18</f>
        <v>802.5</v>
      </c>
      <c r="N18" s="232">
        <f t="shared" si="1"/>
        <v>85546.5</v>
      </c>
    </row>
    <row r="19" spans="2:15" x14ac:dyDescent="0.2">
      <c r="B19" s="235" t="s">
        <v>31</v>
      </c>
      <c r="C19" s="234">
        <v>239.18</v>
      </c>
      <c r="D19" s="15">
        <f>AVERAGE('[6]2019 WCL '!D19,'[6]2020 WCL '!D19)</f>
        <v>155</v>
      </c>
      <c r="E19" s="256">
        <f>AVERAGE('[6]2019 WCL '!E19,'[6]2020 WCL '!E19)</f>
        <v>222.5</v>
      </c>
      <c r="F19" s="256">
        <f>AVERAGE('[6]2019 WCL '!F19,'[6]2020 WCL '!F19)</f>
        <v>92</v>
      </c>
      <c r="G19" s="256">
        <f>AVERAGE('[6]2019 WCL '!G19,'[6]2020 WCL '!G19)</f>
        <v>217</v>
      </c>
      <c r="H19" s="256">
        <f>AVERAGE('[6]2019 WCL '!H19,'[6]2020 WCL '!H19)</f>
        <v>187.5</v>
      </c>
      <c r="I19" s="256">
        <f>AVERAGE('[6]2019 WCL '!I19,'[6]2020 WCL '!I19)</f>
        <v>74</v>
      </c>
      <c r="J19" s="256">
        <f>AVERAGE('[6]2019 WCL '!J19,'[6]2020 WCL '!J19)</f>
        <v>86</v>
      </c>
      <c r="K19" s="321">
        <f>AVERAGE('[6]2019 WCL '!K19,'[6]2020 WCL '!K19)</f>
        <v>166.5</v>
      </c>
      <c r="L19" s="233">
        <f t="shared" ref="L19:L20" si="5">+D19+E19+F19+G19+H19+I19+J19+K19</f>
        <v>1200.5</v>
      </c>
      <c r="N19" s="232">
        <f t="shared" si="1"/>
        <v>287135.59000000003</v>
      </c>
    </row>
    <row r="20" spans="2:15" x14ac:dyDescent="0.2">
      <c r="B20" s="235" t="s">
        <v>32</v>
      </c>
      <c r="C20" s="234">
        <v>30</v>
      </c>
      <c r="D20" s="15">
        <f>AVERAGE('[6]2019 WCL '!D20,'[6]2020 WCL '!D20)</f>
        <v>32.5</v>
      </c>
      <c r="E20" s="256">
        <f>AVERAGE('[6]2019 WCL '!E20,'[6]2020 WCL '!E20)</f>
        <v>43.5</v>
      </c>
      <c r="F20" s="256">
        <f>AVERAGE('[6]2019 WCL '!F20,'[6]2020 WCL '!F20)</f>
        <v>32</v>
      </c>
      <c r="G20" s="256">
        <f>AVERAGE('[6]2019 WCL '!G20,'[6]2020 WCL '!G20)</f>
        <v>67.5</v>
      </c>
      <c r="H20" s="256">
        <f>AVERAGE('[6]2019 WCL '!H20,'[6]2020 WCL '!H20)</f>
        <v>65.5</v>
      </c>
      <c r="I20" s="256">
        <f>AVERAGE('[6]2019 WCL '!I20,'[6]2020 WCL '!I20)</f>
        <v>15</v>
      </c>
      <c r="J20" s="256">
        <f>AVERAGE('[6]2019 WCL '!J20,'[6]2020 WCL '!J20)</f>
        <v>39.5</v>
      </c>
      <c r="K20" s="259">
        <f>AVERAGE('[6]2019 WCL '!K20,'[6]2020 WCL '!K20)</f>
        <v>29</v>
      </c>
      <c r="L20" s="233">
        <f t="shared" si="5"/>
        <v>324.5</v>
      </c>
      <c r="N20" s="232">
        <f t="shared" si="1"/>
        <v>9735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14845</v>
      </c>
      <c r="E22" s="222">
        <f t="shared" ref="E22:K22" si="6">SUM(E6:E20)</f>
        <v>15383.5</v>
      </c>
      <c r="F22" s="222">
        <f t="shared" si="6"/>
        <v>18757.5</v>
      </c>
      <c r="G22" s="222">
        <f t="shared" si="6"/>
        <v>25075</v>
      </c>
      <c r="H22" s="222">
        <f t="shared" si="6"/>
        <v>28683.5</v>
      </c>
      <c r="I22" s="222">
        <f t="shared" si="6"/>
        <v>12217.5</v>
      </c>
      <c r="J22" s="222">
        <f t="shared" si="6"/>
        <v>18775</v>
      </c>
      <c r="K22" s="222">
        <f t="shared" si="6"/>
        <v>17629.5</v>
      </c>
      <c r="L22" s="221">
        <f>+D22+E22+F22+G22+H22+I22+J22+K22</f>
        <v>151366.5</v>
      </c>
      <c r="N22" s="220">
        <f>SUM(N6:N21)</f>
        <v>4004656.5949999988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332655.15500000003</v>
      </c>
      <c r="E23" s="263">
        <f t="shared" si="7"/>
        <v>431399.31500000006</v>
      </c>
      <c r="F23" s="263">
        <f t="shared" si="7"/>
        <v>377525.90499999997</v>
      </c>
      <c r="G23" s="263">
        <f t="shared" si="7"/>
        <v>917745.17999999993</v>
      </c>
      <c r="H23" s="263">
        <f t="shared" si="7"/>
        <v>841971.46499999985</v>
      </c>
      <c r="I23" s="263">
        <f t="shared" si="7"/>
        <v>229685.43500000003</v>
      </c>
      <c r="J23" s="263">
        <f t="shared" si="7"/>
        <v>411850.25</v>
      </c>
      <c r="K23" s="263">
        <f t="shared" si="7"/>
        <v>461823.8899999999</v>
      </c>
      <c r="L23" s="263">
        <f>SUM(D23:K23)</f>
        <v>4004656.5949999997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342318.85500000004</v>
      </c>
      <c r="E25" s="266">
        <f t="shared" ref="E25:K25" si="9">SUM(E23:E24)</f>
        <v>441063.01500000007</v>
      </c>
      <c r="F25" s="266">
        <f t="shared" si="9"/>
        <v>387189.60499999998</v>
      </c>
      <c r="G25" s="266">
        <f t="shared" si="9"/>
        <v>927408.87999999989</v>
      </c>
      <c r="H25" s="266">
        <f t="shared" si="9"/>
        <v>851635.1649999998</v>
      </c>
      <c r="I25" s="266">
        <f t="shared" si="9"/>
        <v>239349.13500000004</v>
      </c>
      <c r="J25" s="266">
        <f t="shared" si="9"/>
        <v>421513.95</v>
      </c>
      <c r="K25" s="266">
        <f t="shared" si="9"/>
        <v>471487.58999999991</v>
      </c>
      <c r="L25" s="266">
        <f>SUM(D25:K25)</f>
        <v>4081966.1949999998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-46001.14499999996</v>
      </c>
      <c r="E33" s="263">
        <f t="shared" ref="E33:K33" si="14">+E25-E32</f>
        <v>76793.015000000072</v>
      </c>
      <c r="F33" s="263">
        <f t="shared" si="14"/>
        <v>-60110.395000000019</v>
      </c>
      <c r="G33" s="263">
        <f t="shared" si="14"/>
        <v>134511.82999999984</v>
      </c>
      <c r="H33" s="263">
        <f t="shared" si="14"/>
        <v>17111.364999999874</v>
      </c>
      <c r="I33" s="263">
        <f t="shared" si="14"/>
        <v>-40613.064999999973</v>
      </c>
      <c r="J33" s="263">
        <f t="shared" si="14"/>
        <v>340.64999999996508</v>
      </c>
      <c r="K33" s="263">
        <f t="shared" si="14"/>
        <v>50314.289999999863</v>
      </c>
      <c r="L33" s="263">
        <f>SUM(D33:K33)</f>
        <v>132346.54499999966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5.289228291100124</v>
      </c>
      <c r="E35" s="269">
        <f t="shared" si="15"/>
        <v>6.0540672440771965</v>
      </c>
      <c r="F35" s="269">
        <f t="shared" si="15"/>
        <v>6.0593052425665102</v>
      </c>
      <c r="G35" s="269">
        <f t="shared" si="15"/>
        <v>12.866106236616719</v>
      </c>
      <c r="H35" s="269">
        <f t="shared" si="15"/>
        <v>12.246052155732405</v>
      </c>
      <c r="I35" s="269">
        <f t="shared" si="15"/>
        <v>3.4197350213707427</v>
      </c>
      <c r="J35" s="269">
        <f t="shared" si="15"/>
        <v>6.0048528717276239</v>
      </c>
      <c r="K35" s="269">
        <f t="shared" si="15"/>
        <v>6.7167732142564578</v>
      </c>
      <c r="L35" s="276">
        <f>SUM(D35:K35)</f>
        <v>58.656120277447776</v>
      </c>
    </row>
    <row r="36" spans="1:15" x14ac:dyDescent="0.2">
      <c r="B36" s="274" t="s">
        <v>46</v>
      </c>
      <c r="C36" s="275"/>
      <c r="D36" s="277">
        <v>0.13300000000000001</v>
      </c>
      <c r="E36" s="278">
        <v>0.39900000000000002</v>
      </c>
      <c r="F36" s="324">
        <v>0.36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1.823</v>
      </c>
    </row>
    <row r="37" spans="1:15" x14ac:dyDescent="0.2">
      <c r="B37" s="274" t="s">
        <v>47</v>
      </c>
      <c r="C37" s="275"/>
      <c r="D37" s="280">
        <f t="shared" ref="D37:K37" si="16">SUM(D35:D36)</f>
        <v>5.4222282911001241</v>
      </c>
      <c r="E37" s="281">
        <f t="shared" si="16"/>
        <v>6.4530672440771966</v>
      </c>
      <c r="F37" s="281">
        <f t="shared" si="16"/>
        <v>6.4193052425665105</v>
      </c>
      <c r="G37" s="281">
        <f t="shared" si="16"/>
        <v>13.26510623661672</v>
      </c>
      <c r="H37" s="281">
        <f t="shared" si="16"/>
        <v>12.512052155732405</v>
      </c>
      <c r="I37" s="281">
        <f t="shared" si="16"/>
        <v>3.4197350213707427</v>
      </c>
      <c r="J37" s="281">
        <f t="shared" si="16"/>
        <v>6.0048528717276239</v>
      </c>
      <c r="K37" s="281">
        <f t="shared" si="16"/>
        <v>6.9827732142564578</v>
      </c>
      <c r="L37" s="282">
        <f>+D37+E37+F37+G37+H37+I37+J37+K37</f>
        <v>60.479120277447777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130</v>
      </c>
      <c r="C40" s="287"/>
      <c r="D40" s="288">
        <f t="shared" ref="D40:K40" si="18">+D39-D37</f>
        <v>0.57777170889987595</v>
      </c>
      <c r="E40" s="289">
        <f t="shared" si="18"/>
        <v>-1.4530672440771966</v>
      </c>
      <c r="F40" s="289">
        <f t="shared" si="18"/>
        <v>0.58069475743348953</v>
      </c>
      <c r="G40" s="289">
        <f t="shared" si="18"/>
        <v>-2.2651062366167203</v>
      </c>
      <c r="H40" s="289">
        <f t="shared" si="18"/>
        <v>-0.51205215573240537</v>
      </c>
      <c r="I40" s="289">
        <f t="shared" si="18"/>
        <v>0.5802649786292573</v>
      </c>
      <c r="J40" s="289">
        <f t="shared" si="18"/>
        <v>-4.8528717276239419E-3</v>
      </c>
      <c r="K40" s="289">
        <f t="shared" si="18"/>
        <v>-0.98277321425645781</v>
      </c>
      <c r="L40" s="289">
        <f>SUM(D40:K40)</f>
        <v>-3.4791202774477812</v>
      </c>
    </row>
    <row r="41" spans="1:15" x14ac:dyDescent="0.2">
      <c r="A41" s="128"/>
      <c r="B41" s="290" t="s">
        <v>131</v>
      </c>
      <c r="C41" s="291"/>
      <c r="D41" s="292">
        <f t="shared" ref="D41:L41" si="19">D40/D39</f>
        <v>9.6295284816645996E-2</v>
      </c>
      <c r="E41" s="293">
        <f t="shared" si="19"/>
        <v>-0.29061344881543932</v>
      </c>
      <c r="F41" s="293">
        <f t="shared" si="19"/>
        <v>8.2956393919069935E-2</v>
      </c>
      <c r="G41" s="293">
        <f t="shared" si="19"/>
        <v>-0.20591874878333821</v>
      </c>
      <c r="H41" s="293">
        <f t="shared" si="19"/>
        <v>-4.267101297770045E-2</v>
      </c>
      <c r="I41" s="293">
        <f t="shared" si="19"/>
        <v>0.14506624465731432</v>
      </c>
      <c r="J41" s="293">
        <f t="shared" si="19"/>
        <v>-8.0881195460399036E-4</v>
      </c>
      <c r="K41" s="293">
        <f t="shared" si="19"/>
        <v>-0.16379553570940963</v>
      </c>
      <c r="L41" s="293">
        <f t="shared" si="19"/>
        <v>-6.1037197849961075E-2</v>
      </c>
    </row>
    <row r="42" spans="1:15" x14ac:dyDescent="0.2">
      <c r="B42" s="190" t="s">
        <v>132</v>
      </c>
      <c r="C42" s="189"/>
      <c r="D42" s="188">
        <v>0.43</v>
      </c>
      <c r="E42" s="187">
        <v>-1.48</v>
      </c>
      <c r="F42" s="187">
        <v>0.19</v>
      </c>
      <c r="G42" s="187">
        <v>-1.91</v>
      </c>
      <c r="H42" s="187">
        <v>-1.03</v>
      </c>
      <c r="I42" s="187">
        <v>0.41</v>
      </c>
      <c r="J42" s="187">
        <v>-0.6</v>
      </c>
      <c r="K42" s="187">
        <v>-0.95</v>
      </c>
      <c r="L42" s="187">
        <v>-4.9400000000000004</v>
      </c>
    </row>
    <row r="44" spans="1:15" ht="15.75" thickBot="1" x14ac:dyDescent="0.3">
      <c r="C44" s="352" t="s">
        <v>104</v>
      </c>
      <c r="D44" s="353"/>
      <c r="E44" s="353"/>
      <c r="F44" s="353"/>
      <c r="G44" s="353"/>
      <c r="H44" s="353"/>
      <c r="I44" s="353"/>
      <c r="J44" s="353"/>
      <c r="K44" s="353"/>
      <c r="L44" s="35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ht="13.5" thickBot="1" x14ac:dyDescent="0.25">
      <c r="C46" s="325" t="s">
        <v>133</v>
      </c>
      <c r="D46" s="326">
        <f t="shared" ref="D46:K46" si="20">D37</f>
        <v>5.4222282911001241</v>
      </c>
      <c r="E46" s="326">
        <f t="shared" si="20"/>
        <v>6.4530672440771966</v>
      </c>
      <c r="F46" s="327">
        <f t="shared" si="20"/>
        <v>6.4193052425665105</v>
      </c>
      <c r="G46" s="327">
        <f t="shared" si="20"/>
        <v>13.26510623661672</v>
      </c>
      <c r="H46" s="326">
        <f t="shared" si="20"/>
        <v>12.512052155732405</v>
      </c>
      <c r="I46" s="326">
        <f t="shared" si="20"/>
        <v>3.4197350213707427</v>
      </c>
      <c r="J46" s="327">
        <f t="shared" si="20"/>
        <v>6.0048528717276239</v>
      </c>
      <c r="K46" s="327">
        <f t="shared" si="20"/>
        <v>6.9827732142564578</v>
      </c>
      <c r="L46" s="328">
        <f>SUM(D46:K46)</f>
        <v>60.479120277447777</v>
      </c>
    </row>
    <row r="47" spans="1:15" x14ac:dyDescent="0.2">
      <c r="C47" s="325" t="s">
        <v>120</v>
      </c>
      <c r="D47" s="326">
        <v>5.57</v>
      </c>
      <c r="E47" s="326">
        <v>6.48</v>
      </c>
      <c r="F47" s="327">
        <v>6.81</v>
      </c>
      <c r="G47" s="327">
        <v>12.91</v>
      </c>
      <c r="H47" s="326">
        <v>13.03</v>
      </c>
      <c r="I47" s="326">
        <v>3.59</v>
      </c>
      <c r="J47" s="327">
        <v>6.6</v>
      </c>
      <c r="K47" s="327">
        <v>6.95</v>
      </c>
      <c r="L47" s="328">
        <f>SUM(D47:K47)</f>
        <v>61.940000000000005</v>
      </c>
    </row>
    <row r="48" spans="1:15" x14ac:dyDescent="0.2">
      <c r="C48" s="329" t="s">
        <v>106</v>
      </c>
      <c r="D48" s="330">
        <v>5.59</v>
      </c>
      <c r="E48" s="330">
        <v>6.39</v>
      </c>
      <c r="F48" s="331">
        <v>7.07</v>
      </c>
      <c r="G48" s="331">
        <v>12.79</v>
      </c>
      <c r="H48" s="330">
        <v>13.6</v>
      </c>
      <c r="I48" s="330">
        <v>3.76</v>
      </c>
      <c r="J48" s="331">
        <v>6.51</v>
      </c>
      <c r="K48" s="331">
        <v>7.22</v>
      </c>
      <c r="L48" s="332">
        <f>SUM(D48:K48)+0.01</f>
        <v>62.939999999999991</v>
      </c>
    </row>
    <row r="49" spans="2:14" x14ac:dyDescent="0.2">
      <c r="C49" s="302" t="s">
        <v>107</v>
      </c>
      <c r="D49" s="303">
        <v>5.78</v>
      </c>
      <c r="E49" s="303">
        <v>6.42</v>
      </c>
      <c r="F49" s="304">
        <v>7.03</v>
      </c>
      <c r="G49" s="304">
        <v>12.77</v>
      </c>
      <c r="H49" s="303">
        <v>14.06</v>
      </c>
      <c r="I49" s="303">
        <v>3.92</v>
      </c>
      <c r="J49" s="304">
        <v>6.53</v>
      </c>
      <c r="K49" s="304">
        <v>7.8</v>
      </c>
      <c r="L49" s="305">
        <f t="shared" ref="L49:L51" si="21">SUM(D49:K49)</f>
        <v>64.31</v>
      </c>
    </row>
    <row r="50" spans="2:14" x14ac:dyDescent="0.2">
      <c r="C50" s="302" t="s">
        <v>108</v>
      </c>
      <c r="D50" s="303">
        <v>6.27</v>
      </c>
      <c r="E50" s="303">
        <v>6.17</v>
      </c>
      <c r="F50" s="304">
        <v>7.15</v>
      </c>
      <c r="G50" s="304">
        <v>12.28</v>
      </c>
      <c r="H50" s="303">
        <v>14.11</v>
      </c>
      <c r="I50" s="303">
        <v>4.2699999999999996</v>
      </c>
      <c r="J50" s="304">
        <v>7.42</v>
      </c>
      <c r="K50" s="304">
        <v>8.25</v>
      </c>
      <c r="L50" s="305">
        <f t="shared" si="21"/>
        <v>65.92</v>
      </c>
    </row>
    <row r="51" spans="2:14" x14ac:dyDescent="0.2">
      <c r="C51" s="302" t="s">
        <v>109</v>
      </c>
      <c r="D51" s="303">
        <v>6.53</v>
      </c>
      <c r="E51" s="303">
        <v>6.27</v>
      </c>
      <c r="F51" s="304">
        <v>7.27</v>
      </c>
      <c r="G51" s="304">
        <v>11.87</v>
      </c>
      <c r="H51" s="303">
        <v>13.31</v>
      </c>
      <c r="I51" s="303">
        <v>4.5999999999999996</v>
      </c>
      <c r="J51" s="304">
        <v>8.27</v>
      </c>
      <c r="K51" s="304">
        <v>8.1999999999999993</v>
      </c>
      <c r="L51" s="305">
        <f t="shared" si="21"/>
        <v>66.320000000000007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28" t="s">
        <v>111</v>
      </c>
      <c r="C58" s="339">
        <v>0.1333</v>
      </c>
      <c r="E58" s="177"/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0.39929999999999999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9.4E-2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134</v>
      </c>
      <c r="C64" s="168">
        <v>0.13300000000000001</v>
      </c>
    </row>
    <row r="65" spans="2:12" x14ac:dyDescent="0.2">
      <c r="C65" s="151">
        <f>SUM(C62:C64)</f>
        <v>0.36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1.8233000000000001</v>
      </c>
    </row>
    <row r="84" spans="2:12" ht="13.5" thickBot="1" x14ac:dyDescent="0.25">
      <c r="B84" s="310"/>
      <c r="C84" s="310"/>
    </row>
    <row r="85" spans="2:12" ht="15.75" thickBot="1" x14ac:dyDescent="0.3">
      <c r="B85" s="352" t="s">
        <v>135</v>
      </c>
      <c r="C85" s="35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 t="s">
        <v>136</v>
      </c>
    </row>
    <row r="97" spans="2:2" x14ac:dyDescent="0.2">
      <c r="B97" s="174" t="s">
        <v>137</v>
      </c>
    </row>
    <row r="98" spans="2:2" x14ac:dyDescent="0.2">
      <c r="B98" s="174" t="s">
        <v>138</v>
      </c>
    </row>
    <row r="99" spans="2:2" x14ac:dyDescent="0.2">
      <c r="B99" s="334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2014-15 WCL</vt:lpstr>
      <vt:lpstr>2015-16 WCL </vt:lpstr>
      <vt:lpstr>2016-17 WCL </vt:lpstr>
      <vt:lpstr>2017-18 WCL </vt:lpstr>
      <vt:lpstr>2018-19 WCL </vt:lpstr>
      <vt:lpstr>2019-20 WCL</vt:lpstr>
      <vt:lpstr>'2014-15 WCL'!Print_Area</vt:lpstr>
      <vt:lpstr>'2015-16 WCL '!Print_Area</vt:lpstr>
      <vt:lpstr>'2016-17 WCL '!Print_Area</vt:lpstr>
      <vt:lpstr>'2017-18 WCL '!Print_Area</vt:lpstr>
      <vt:lpstr>'2018-19 WCL '!Print_Area</vt:lpstr>
      <vt:lpstr>'2019-20 WCL'!Print_Area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2021-01-19T20:47:29Z</cp:lastPrinted>
  <dcterms:created xsi:type="dcterms:W3CDTF">2019-01-22T20:20:11Z</dcterms:created>
  <dcterms:modified xsi:type="dcterms:W3CDTF">2021-01-19T20:48:54Z</dcterms:modified>
</cp:coreProperties>
</file>